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60" windowHeight="5025"/>
  </bookViews>
  <sheets>
    <sheet name="example" sheetId="1" r:id="rId1"/>
    <sheet name="Revisions" sheetId="2" r:id="rId2"/>
  </sheets>
  <definedNames>
    <definedName name="aW">example!$D$53</definedName>
    <definedName name="P">example!$D$3</definedName>
    <definedName name="solver_adj" localSheetId="0" hidden="1">example!$B$41:$B$47,example!$G$41:$G$42</definedName>
    <definedName name="solver_cvg" localSheetId="0" hidden="1">0.00001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example!$B$43:$B$47</definedName>
    <definedName name="solver_lhs10" localSheetId="0" hidden="1">example!$B$42</definedName>
    <definedName name="solver_lhs11" localSheetId="0" hidden="1">example!$B$43:$B$47</definedName>
    <definedName name="solver_lhs2" localSheetId="0" hidden="1">example!$C$27</definedName>
    <definedName name="solver_lhs3" localSheetId="0" hidden="1">example!$B$31</definedName>
    <definedName name="solver_lhs4" localSheetId="0" hidden="1">example!$B$32</definedName>
    <definedName name="solver_lhs5" localSheetId="0" hidden="1">example!$B$33</definedName>
    <definedName name="solver_lhs6" localSheetId="0" hidden="1">example!$C$23</definedName>
    <definedName name="solver_lhs7" localSheetId="0" hidden="1">example!$C$24</definedName>
    <definedName name="solver_lhs8" localSheetId="0" hidden="1">example!$C$25</definedName>
    <definedName name="solver_lhs9" localSheetId="0" hidden="1">example!$C$26</definedName>
    <definedName name="solver_lin" localSheetId="0" hidden="1">2</definedName>
    <definedName name="solver_neg" localSheetId="0" hidden="1">2</definedName>
    <definedName name="solver_num" localSheetId="0" hidden="1">10</definedName>
    <definedName name="solver_nwt" localSheetId="0" hidden="1">1</definedName>
    <definedName name="solver_opt" localSheetId="0" hidden="1">example!$D$34</definedName>
    <definedName name="solver_pre" localSheetId="0" hidden="1">0.0000000001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1E-33</definedName>
    <definedName name="solver_rhs10" localSheetId="0" hidden="1">1E-33</definedName>
    <definedName name="solver_rhs11" localSheetId="0" hidden="1">1E-33</definedName>
    <definedName name="solver_rhs2" localSheetId="0" hidden="1">example!$E$27</definedName>
    <definedName name="solver_rhs3" localSheetId="0" hidden="1">example!$C$31</definedName>
    <definedName name="solver_rhs4" localSheetId="0" hidden="1">example!$C$32</definedName>
    <definedName name="solver_rhs5" localSheetId="0" hidden="1">example!$C$33</definedName>
    <definedName name="solver_rhs6" localSheetId="0" hidden="1">example!$E$23</definedName>
    <definedName name="solver_rhs7" localSheetId="0" hidden="1">example!$E$24</definedName>
    <definedName name="solver_rhs8" localSheetId="0" hidden="1">example!$E$25</definedName>
    <definedName name="solver_rhs9" localSheetId="0" hidden="1">example!$E$26</definedName>
    <definedName name="solver_scl" localSheetId="0" hidden="1">1</definedName>
    <definedName name="solver_sho" localSheetId="0" hidden="1">2</definedName>
    <definedName name="solver_tim" localSheetId="0" hidden="1">100</definedName>
    <definedName name="solver_tol" localSheetId="0" hidden="1">0.01</definedName>
    <definedName name="solver_typ" localSheetId="0" hidden="1">3</definedName>
    <definedName name="solver_val" localSheetId="0" hidden="1">0</definedName>
    <definedName name="T">example!$B$3</definedName>
  </definedNames>
  <calcPr calcId="114210"/>
</workbook>
</file>

<file path=xl/calcChain.xml><?xml version="1.0" encoding="utf-8"?>
<calcChain xmlns="http://schemas.openxmlformats.org/spreadsheetml/2006/main">
  <c r="H43" i="1"/>
  <c r="D44"/>
  <c r="D52"/>
  <c r="C24"/>
  <c r="C25"/>
  <c r="C26"/>
  <c r="C27"/>
  <c r="C23"/>
  <c r="D25"/>
  <c r="D26"/>
  <c r="D27"/>
  <c r="D24"/>
  <c r="D23"/>
  <c r="B27"/>
  <c r="A27"/>
  <c r="B26"/>
  <c r="A26"/>
  <c r="B25"/>
  <c r="A25"/>
  <c r="B24"/>
  <c r="A24"/>
  <c r="B23"/>
  <c r="A23"/>
  <c r="B48"/>
  <c r="C51"/>
  <c r="C44"/>
  <c r="C45"/>
  <c r="C46"/>
  <c r="C47"/>
  <c r="C48"/>
  <c r="G43"/>
  <c r="H41"/>
  <c r="C43"/>
  <c r="C42"/>
  <c r="H42"/>
  <c r="G46"/>
  <c r="G47"/>
  <c r="E27"/>
  <c r="C34"/>
  <c r="D34"/>
  <c r="C33"/>
  <c r="B33"/>
  <c r="D33"/>
  <c r="C32"/>
  <c r="B32"/>
  <c r="D32"/>
  <c r="C31"/>
  <c r="B31"/>
  <c r="D31"/>
  <c r="D41"/>
  <c r="D47"/>
  <c r="D45"/>
  <c r="D46"/>
  <c r="C52"/>
  <c r="E26"/>
  <c r="E25"/>
  <c r="E24"/>
  <c r="E23"/>
</calcChain>
</file>

<file path=xl/sharedStrings.xml><?xml version="1.0" encoding="utf-8"?>
<sst xmlns="http://schemas.openxmlformats.org/spreadsheetml/2006/main" count="80" uniqueCount="66">
  <si>
    <t>T=</t>
  </si>
  <si>
    <t>P=</t>
  </si>
  <si>
    <t>atm</t>
  </si>
  <si>
    <t>H2O</t>
  </si>
  <si>
    <t>CL2</t>
  </si>
  <si>
    <t>m(Cl2aq)=</t>
  </si>
  <si>
    <t>Species</t>
  </si>
  <si>
    <t>H2O(VAP)</t>
  </si>
  <si>
    <t>H+</t>
  </si>
  <si>
    <t>OH-</t>
  </si>
  <si>
    <t>CL2(aq)</t>
  </si>
  <si>
    <t>CL2(vap)</t>
  </si>
  <si>
    <t>HCLO</t>
  </si>
  <si>
    <t>CL-</t>
  </si>
  <si>
    <t>CLO-</t>
  </si>
  <si>
    <t>species</t>
  </si>
  <si>
    <r>
      <t>D</t>
    </r>
    <r>
      <rPr>
        <sz val="10"/>
        <rFont val="Arial"/>
      </rPr>
      <t>G/R298</t>
    </r>
  </si>
  <si>
    <r>
      <t>D</t>
    </r>
    <r>
      <rPr>
        <sz val="10"/>
        <rFont val="Arial"/>
      </rPr>
      <t>H/R298</t>
    </r>
  </si>
  <si>
    <t>Ka</t>
  </si>
  <si>
    <t>Prod/Rcts</t>
  </si>
  <si>
    <t>H2O=H+ + OH-</t>
  </si>
  <si>
    <t>Cl2+H2O=H+ + Cl- + HCLO</t>
  </si>
  <si>
    <t>HCLO=H+ + ClO-</t>
  </si>
  <si>
    <t>H2O(vap) = H2O</t>
  </si>
  <si>
    <t>Cl2(vap) = Cl2(aq)</t>
  </si>
  <si>
    <t>Balance constraints</t>
  </si>
  <si>
    <t>in</t>
  </si>
  <si>
    <t>out</t>
  </si>
  <si>
    <t>out-in</t>
  </si>
  <si>
    <t>H-bal</t>
  </si>
  <si>
    <t>Cl-bal</t>
  </si>
  <si>
    <t>O-bal</t>
  </si>
  <si>
    <t>e-bal</t>
  </si>
  <si>
    <t>LIQUID</t>
  </si>
  <si>
    <t>VAPOR</t>
  </si>
  <si>
    <t>moles</t>
  </si>
  <si>
    <t>molality</t>
  </si>
  <si>
    <t>g</t>
  </si>
  <si>
    <t>n</t>
  </si>
  <si>
    <t>y</t>
  </si>
  <si>
    <t>----</t>
  </si>
  <si>
    <t>CL2aq</t>
  </si>
  <si>
    <t>totV</t>
  </si>
  <si>
    <t>y(Cl2)P=</t>
  </si>
  <si>
    <t>Results</t>
  </si>
  <si>
    <t>Feed conditions</t>
  </si>
  <si>
    <t>H2O(l)</t>
  </si>
  <si>
    <t>Debye-Huckel Parameters</t>
  </si>
  <si>
    <t>Ba=</t>
  </si>
  <si>
    <t>A=</t>
  </si>
  <si>
    <t>I is immediately above</t>
  </si>
  <si>
    <t>xw</t>
  </si>
  <si>
    <t>aw</t>
  </si>
  <si>
    <t>water mole fraction and activity</t>
  </si>
  <si>
    <t>Thermochemical Data from OBIGT and Appendix E</t>
  </si>
  <si>
    <t>Gf(kJ/mol)</t>
  </si>
  <si>
    <t>Hf(kJ/mol)</t>
  </si>
  <si>
    <t>pKa</t>
  </si>
  <si>
    <t>cf. based on example of Zemaitis et al. handbook of aqueous electrolyte thermo, AIChE-DIPPR, NY,1986</t>
  </si>
  <si>
    <t>The methods in Zemaitis are outdated, and the example is worked here using the database from OBIGT documented in Chapter 18.</t>
  </si>
  <si>
    <t>Source</t>
  </si>
  <si>
    <t>AppE</t>
  </si>
  <si>
    <t>OBIGT</t>
  </si>
  <si>
    <t>HCLO(aq)</t>
  </si>
  <si>
    <t>pH</t>
  </si>
  <si>
    <t>revised to use data from OBIGT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</si>
</sst>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0"/>
  </numFmts>
  <fonts count="3">
    <font>
      <sz val="10"/>
      <name val="Arial"/>
    </font>
    <font>
      <sz val="10"/>
      <name val="Symbol"/>
      <family val="1"/>
      <charset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0" fillId="0" borderId="0" xfId="0" applyNumberFormat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0" xfId="0" applyNumberFormat="1"/>
    <xf numFmtId="11" fontId="0" fillId="0" borderId="1" xfId="0" applyNumberFormat="1" applyBorder="1"/>
    <xf numFmtId="0" fontId="0" fillId="0" borderId="0" xfId="0" quotePrefix="1"/>
    <xf numFmtId="0" fontId="0" fillId="0" borderId="2" xfId="0" applyBorder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25" workbookViewId="0">
      <selection activeCell="D24" sqref="D24"/>
    </sheetView>
  </sheetViews>
  <sheetFormatPr defaultRowHeight="12.75"/>
  <cols>
    <col min="1" max="1" width="9.28515625" customWidth="1"/>
    <col min="2" max="2" width="9.5703125" customWidth="1"/>
    <col min="3" max="3" width="13.140625" customWidth="1"/>
    <col min="4" max="4" width="12.5703125" customWidth="1"/>
    <col min="5" max="5" width="11.7109375" customWidth="1"/>
    <col min="7" max="7" width="9.5703125" customWidth="1"/>
    <col min="8" max="8" width="11.42578125" customWidth="1"/>
  </cols>
  <sheetData>
    <row r="1" spans="1:6">
      <c r="A1" t="s">
        <v>58</v>
      </c>
    </row>
    <row r="2" spans="1:6">
      <c r="A2" t="s">
        <v>59</v>
      </c>
    </row>
    <row r="3" spans="1:6">
      <c r="A3" s="1" t="s">
        <v>0</v>
      </c>
      <c r="B3" s="2">
        <v>298.14999999999998</v>
      </c>
      <c r="C3" s="1" t="s">
        <v>1</v>
      </c>
      <c r="D3" s="2">
        <v>0.8</v>
      </c>
      <c r="E3" t="s">
        <v>2</v>
      </c>
    </row>
    <row r="4" spans="1:6">
      <c r="A4" s="1"/>
      <c r="B4" s="2"/>
      <c r="C4" s="1"/>
      <c r="D4" s="2"/>
    </row>
    <row r="5" spans="1:6">
      <c r="A5" s="2" t="s">
        <v>45</v>
      </c>
      <c r="B5" s="2"/>
      <c r="C5" s="1"/>
      <c r="D5" s="2"/>
    </row>
    <row r="6" spans="1:6">
      <c r="A6" t="s">
        <v>3</v>
      </c>
      <c r="B6">
        <v>55.51</v>
      </c>
    </row>
    <row r="7" spans="1:6">
      <c r="A7" t="s">
        <v>4</v>
      </c>
      <c r="B7">
        <v>0.9</v>
      </c>
    </row>
    <row r="8" spans="1:6">
      <c r="C8" s="1"/>
    </row>
    <row r="9" spans="1:6">
      <c r="A9" t="s">
        <v>54</v>
      </c>
      <c r="C9" s="1"/>
    </row>
    <row r="10" spans="1:6">
      <c r="A10" t="s">
        <v>6</v>
      </c>
      <c r="B10" s="3" t="s">
        <v>55</v>
      </c>
      <c r="C10" s="3" t="s">
        <v>56</v>
      </c>
      <c r="D10" s="3" t="s">
        <v>60</v>
      </c>
      <c r="E10" s="3"/>
      <c r="F10" s="3"/>
    </row>
    <row r="11" spans="1:6">
      <c r="A11" t="s">
        <v>46</v>
      </c>
      <c r="B11">
        <v>-237.21</v>
      </c>
      <c r="C11">
        <v>-285.83</v>
      </c>
      <c r="D11" t="s">
        <v>61</v>
      </c>
    </row>
    <row r="12" spans="1:6">
      <c r="A12" t="s">
        <v>7</v>
      </c>
      <c r="B12">
        <v>-228.61</v>
      </c>
      <c r="C12">
        <v>-241.84</v>
      </c>
      <c r="D12" t="s">
        <v>61</v>
      </c>
    </row>
    <row r="13" spans="1:6">
      <c r="A13" t="s">
        <v>8</v>
      </c>
      <c r="B13">
        <v>0</v>
      </c>
      <c r="C13">
        <v>0</v>
      </c>
    </row>
    <row r="14" spans="1:6">
      <c r="A14" t="s">
        <v>9</v>
      </c>
      <c r="B14">
        <v>-157.30000000000001</v>
      </c>
      <c r="C14">
        <v>-230.02</v>
      </c>
      <c r="D14" t="s">
        <v>62</v>
      </c>
    </row>
    <row r="15" spans="1:6">
      <c r="A15" t="s">
        <v>10</v>
      </c>
      <c r="B15">
        <v>6.95</v>
      </c>
      <c r="C15">
        <v>-23.39</v>
      </c>
      <c r="D15" t="s">
        <v>62</v>
      </c>
    </row>
    <row r="16" spans="1:6">
      <c r="A16" t="s">
        <v>11</v>
      </c>
      <c r="B16">
        <v>0</v>
      </c>
      <c r="C16">
        <v>0</v>
      </c>
    </row>
    <row r="17" spans="1:6">
      <c r="A17" t="s">
        <v>63</v>
      </c>
      <c r="B17">
        <v>-79.91</v>
      </c>
      <c r="C17">
        <v>-120.92</v>
      </c>
      <c r="D17" t="s">
        <v>62</v>
      </c>
    </row>
    <row r="18" spans="1:6">
      <c r="A18" t="s">
        <v>13</v>
      </c>
      <c r="B18">
        <v>-131.29</v>
      </c>
      <c r="C18">
        <v>-167.08</v>
      </c>
      <c r="D18" t="s">
        <v>62</v>
      </c>
    </row>
    <row r="19" spans="1:6">
      <c r="A19" t="s">
        <v>14</v>
      </c>
      <c r="B19">
        <v>-36.82</v>
      </c>
      <c r="C19">
        <v>-107.11</v>
      </c>
      <c r="D19" t="s">
        <v>62</v>
      </c>
    </row>
    <row r="21" spans="1:6">
      <c r="A21" s="10" t="s">
        <v>15</v>
      </c>
      <c r="B21" s="10"/>
    </row>
    <row r="22" spans="1:6">
      <c r="A22" s="6" t="s">
        <v>16</v>
      </c>
      <c r="B22" s="6" t="s">
        <v>17</v>
      </c>
      <c r="C22" s="3" t="s">
        <v>18</v>
      </c>
      <c r="D22" t="s">
        <v>57</v>
      </c>
      <c r="E22" t="s">
        <v>19</v>
      </c>
    </row>
    <row r="23" spans="1:6">
      <c r="A23">
        <f>(B14+B13-B11)/8.3145*1000/298.15</f>
        <v>32.235185915607815</v>
      </c>
      <c r="B23">
        <f>(C14+C13-C11)/8.3145*1000/298.15</f>
        <v>22.513399148417861</v>
      </c>
      <c r="C23">
        <f>EXP( -A23 )</f>
        <v>1.0010058918790566E-14</v>
      </c>
      <c r="D23">
        <f>-LOG10(C23)</f>
        <v>13.999563366273897</v>
      </c>
      <c r="E23">
        <f>(D44*C44*D45*C45/C52)</f>
        <v>1.0010058918794382E-14</v>
      </c>
      <c r="F23" t="s">
        <v>20</v>
      </c>
    </row>
    <row r="24" spans="1:6">
      <c r="A24">
        <f>(B13+B18+B17-B15-B11)/8.3145*1000/298.15</f>
        <v>7.6886828125577003</v>
      </c>
      <c r="B24">
        <f>(C13+C18+C17-C15-C11)/8.3145*1000/298.15</f>
        <v>8.5600130788286428</v>
      </c>
      <c r="C24">
        <f>EXP( -A24 )</f>
        <v>4.5798102146513982E-4</v>
      </c>
      <c r="D24">
        <f>-LOG10(C24)</f>
        <v>3.3391525185981834</v>
      </c>
      <c r="E24">
        <f>(D44*C44*D47*C47*D43*C43/(D42*C42*C52))</f>
        <v>4.5798102146399464E-4</v>
      </c>
      <c r="F24" t="s">
        <v>21</v>
      </c>
    </row>
    <row r="25" spans="1:6">
      <c r="A25">
        <f>(B13+B19-B17)/8.3145*1000/298.15</f>
        <v>17.382232024822184</v>
      </c>
      <c r="B25">
        <f>(C13+C19-C17)/8.3145*1000/298.15</f>
        <v>5.5708661931490919</v>
      </c>
      <c r="C25">
        <f>EXP( -A25 )</f>
        <v>2.8248315065772565E-8</v>
      </c>
      <c r="D25">
        <f>-LOG10(C25)</f>
        <v>7.5490074515422618</v>
      </c>
      <c r="E25">
        <f>(D44*C44*D46*C46/(D43*C43))</f>
        <v>2.8248315065774716E-8</v>
      </c>
      <c r="F25" t="s">
        <v>22</v>
      </c>
    </row>
    <row r="26" spans="1:6">
      <c r="A26">
        <f>(B11-B12)/8.3145*1000/298.15</f>
        <v>-3.4691853194121762</v>
      </c>
      <c r="B26">
        <f>(C11-C12)/8.3145*1000/298.15</f>
        <v>-17.745286302435076</v>
      </c>
      <c r="C26">
        <f>EXP( -A26 )</f>
        <v>32.110571926281665</v>
      </c>
      <c r="D26">
        <f>-LOG10(C26)</f>
        <v>-1.5066480409204783</v>
      </c>
      <c r="E26">
        <f ca="1">(C52/H41/P)</f>
        <v>32.110571926281672</v>
      </c>
      <c r="F26" t="s">
        <v>23</v>
      </c>
    </row>
    <row r="27" spans="1:6">
      <c r="A27">
        <f>(B15-B16)/8.3145*1000/298.15</f>
        <v>2.803585810455191</v>
      </c>
      <c r="B27">
        <f>(C15-C16)/8.3145*1000/298.15</f>
        <v>-9.4353772815175407</v>
      </c>
      <c r="C27">
        <f>EXP( -A27 )</f>
        <v>6.0592399749010636E-2</v>
      </c>
      <c r="D27">
        <f>-LOG10(C27)</f>
        <v>1.2175818470229456</v>
      </c>
      <c r="E27">
        <f ca="1">(D42*C42/(H42*P))</f>
        <v>6.0592399749010699E-2</v>
      </c>
      <c r="F27" t="s">
        <v>24</v>
      </c>
    </row>
    <row r="29" spans="1:6">
      <c r="A29" s="10" t="s">
        <v>25</v>
      </c>
      <c r="B29" s="10"/>
    </row>
    <row r="30" spans="1:6">
      <c r="B30" s="3" t="s">
        <v>26</v>
      </c>
      <c r="C30" s="3" t="s">
        <v>27</v>
      </c>
      <c r="D30" s="3" t="s">
        <v>28</v>
      </c>
    </row>
    <row r="31" spans="1:6">
      <c r="A31" t="s">
        <v>29</v>
      </c>
      <c r="B31">
        <f>2*B6</f>
        <v>111.02</v>
      </c>
      <c r="C31" s="7">
        <f>2*G41+B45+B44+B43+2*B41</f>
        <v>111.02000000000001</v>
      </c>
      <c r="D31" s="4">
        <f>C31-B31</f>
        <v>0</v>
      </c>
    </row>
    <row r="32" spans="1:6">
      <c r="A32" t="s">
        <v>30</v>
      </c>
      <c r="B32">
        <f>2*B7</f>
        <v>1.8</v>
      </c>
      <c r="C32" s="7">
        <f>G42*2+B47+B46+B43+2*B42</f>
        <v>1.8</v>
      </c>
      <c r="D32" s="4">
        <f>C32-B32</f>
        <v>0</v>
      </c>
    </row>
    <row r="33" spans="1:8">
      <c r="A33" t="s">
        <v>31</v>
      </c>
      <c r="B33">
        <f>B6</f>
        <v>55.51</v>
      </c>
      <c r="C33" s="7">
        <f>G41+B46+B45+B43+B41</f>
        <v>55.510000000000005</v>
      </c>
      <c r="D33" s="4">
        <f>C33-B33</f>
        <v>0</v>
      </c>
    </row>
    <row r="34" spans="1:8">
      <c r="A34" t="s">
        <v>32</v>
      </c>
      <c r="B34">
        <v>0</v>
      </c>
      <c r="C34">
        <f>C44-C45-C46-C47</f>
        <v>0</v>
      </c>
      <c r="D34" s="4">
        <f>C34-B34</f>
        <v>0</v>
      </c>
    </row>
    <row r="35" spans="1:8">
      <c r="D35" s="4"/>
    </row>
    <row r="36" spans="1:8">
      <c r="A36" t="s">
        <v>47</v>
      </c>
      <c r="D36" s="4"/>
    </row>
    <row r="37" spans="1:8">
      <c r="A37" t="s">
        <v>49</v>
      </c>
      <c r="B37">
        <v>0.51</v>
      </c>
      <c r="C37" t="s">
        <v>48</v>
      </c>
      <c r="D37" s="4">
        <v>1</v>
      </c>
    </row>
    <row r="38" spans="1:8">
      <c r="D38" s="4"/>
    </row>
    <row r="39" spans="1:8">
      <c r="A39" t="s">
        <v>33</v>
      </c>
      <c r="F39" t="s">
        <v>34</v>
      </c>
    </row>
    <row r="40" spans="1:8">
      <c r="A40" t="s">
        <v>15</v>
      </c>
      <c r="B40" s="3" t="s">
        <v>35</v>
      </c>
      <c r="C40" s="3" t="s">
        <v>36</v>
      </c>
      <c r="D40" s="6" t="s">
        <v>37</v>
      </c>
      <c r="F40" t="s">
        <v>15</v>
      </c>
      <c r="G40" s="3" t="s">
        <v>38</v>
      </c>
      <c r="H40" s="3" t="s">
        <v>39</v>
      </c>
    </row>
    <row r="41" spans="1:8">
      <c r="A41" t="s">
        <v>3</v>
      </c>
      <c r="B41">
        <v>55.445644632927042</v>
      </c>
      <c r="C41" s="9" t="s">
        <v>40</v>
      </c>
      <c r="D41">
        <f>10^(2*$B$37/55.55*(1+SQRT(C48)-1/(1+SQRT(C48))-2*LN(1+SQRT(C48))))</f>
        <v>1.0000606487058419</v>
      </c>
      <c r="F41" t="s">
        <v>3</v>
      </c>
      <c r="G41" s="12">
        <v>3.3223143507441814E-2</v>
      </c>
      <c r="H41" s="4">
        <f>G41/G43</f>
        <v>3.8832344770273731E-2</v>
      </c>
    </row>
    <row r="42" spans="1:8" ht="13.5" thickBot="1">
      <c r="A42" t="s">
        <v>41</v>
      </c>
      <c r="B42" s="4">
        <v>4.653754803076731E-2</v>
      </c>
      <c r="C42">
        <f t="shared" ref="C42:C47" si="0">B42/B$41*55.51</f>
        <v>4.6591563833199096E-2</v>
      </c>
      <c r="D42">
        <v>1</v>
      </c>
      <c r="F42" t="s">
        <v>4</v>
      </c>
      <c r="G42" s="5">
        <v>0.82233022840416681</v>
      </c>
      <c r="H42" s="8">
        <f>G42/G43</f>
        <v>0.96116765522972625</v>
      </c>
    </row>
    <row r="43" spans="1:8">
      <c r="A43" t="s">
        <v>12</v>
      </c>
      <c r="B43" s="4">
        <v>3.1132183428239365E-2</v>
      </c>
      <c r="C43">
        <f t="shared" si="0"/>
        <v>3.1168318333074017E-2</v>
      </c>
      <c r="D43">
        <v>1</v>
      </c>
      <c r="F43" t="s">
        <v>42</v>
      </c>
      <c r="G43" s="12">
        <f>SUM(G41:G42)</f>
        <v>0.85555337191160863</v>
      </c>
      <c r="H43" s="4">
        <f>SUM(H41:H42)</f>
        <v>1</v>
      </c>
    </row>
    <row r="44" spans="1:8">
      <c r="A44" t="s">
        <v>8</v>
      </c>
      <c r="B44" s="4">
        <v>3.1132263702347545E-2</v>
      </c>
      <c r="C44">
        <f t="shared" si="0"/>
        <v>3.1168398700355791E-2</v>
      </c>
      <c r="D44">
        <f ca="1">10^(-$B$37*(298.15/T)^1.5*SQRT(C$48)/(1+SQRT(C$48)))</f>
        <v>0.83844061878039622</v>
      </c>
    </row>
    <row r="45" spans="1:8">
      <c r="A45" t="s">
        <v>9</v>
      </c>
      <c r="B45" s="4">
        <v>4.5520327293829987E-13</v>
      </c>
      <c r="C45">
        <f t="shared" si="0"/>
        <v>4.5573162415356113E-13</v>
      </c>
      <c r="D45">
        <f ca="1">10^(-$B$37*(298.15/T)^1.5*SQRT(C$48)/(1+SQRT(C$48)))</f>
        <v>0.83844061878039622</v>
      </c>
      <c r="F45" t="s">
        <v>44</v>
      </c>
    </row>
    <row r="46" spans="1:8">
      <c r="A46" t="s">
        <v>14</v>
      </c>
      <c r="B46" s="4">
        <v>4.0136825359178297E-8</v>
      </c>
      <c r="C46">
        <f t="shared" si="0"/>
        <v>4.0183411888133526E-8</v>
      </c>
      <c r="D46">
        <f ca="1">10^(-$B$37*(298.15/T)^1.5*SQRT(C$48)/(1+SQRT(C$48)))</f>
        <v>0.83844061878039622</v>
      </c>
      <c r="F46" s="1" t="s">
        <v>43</v>
      </c>
      <c r="G46" s="4">
        <f ca="1">P*H42</f>
        <v>0.76893412418378104</v>
      </c>
    </row>
    <row r="47" spans="1:8" ht="13.5" thickBot="1">
      <c r="A47" t="s">
        <v>13</v>
      </c>
      <c r="B47" s="8">
        <v>3.113222356506698E-2</v>
      </c>
      <c r="C47" s="5">
        <f t="shared" si="0"/>
        <v>3.1168358516488165E-2</v>
      </c>
      <c r="D47">
        <f ca="1">10^(-$B$37*(298.15/T)^1.5*SQRT(C$48)/(1+SQRT(C$48)))</f>
        <v>0.83844061878039622</v>
      </c>
      <c r="F47" s="1" t="s">
        <v>5</v>
      </c>
      <c r="G47">
        <f>C42</f>
        <v>4.6591563833199096E-2</v>
      </c>
    </row>
    <row r="48" spans="1:8">
      <c r="B48">
        <f>SUM(B41:B47)</f>
        <v>55.585578891790746</v>
      </c>
      <c r="C48">
        <f>0.5*SUM(C44:C47)</f>
        <v>3.1168398700355787E-2</v>
      </c>
    </row>
    <row r="49" spans="1:4">
      <c r="C49" t="s">
        <v>50</v>
      </c>
    </row>
    <row r="50" spans="1:4">
      <c r="A50" t="s">
        <v>53</v>
      </c>
      <c r="D50" s="11"/>
    </row>
    <row r="51" spans="1:4">
      <c r="B51" t="s">
        <v>51</v>
      </c>
      <c r="C51" s="7">
        <f>B41/B48</f>
        <v>0.99748254382425128</v>
      </c>
      <c r="D51" t="s">
        <v>64</v>
      </c>
    </row>
    <row r="52" spans="1:4">
      <c r="B52" t="s">
        <v>52</v>
      </c>
      <c r="C52" s="7">
        <f>C51*D41</f>
        <v>0.99754303984963411</v>
      </c>
      <c r="D52">
        <f>-LOG10(C44*D44)</f>
        <v>1.5828131995345298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B2"/>
  <sheetViews>
    <sheetView workbookViewId="0">
      <selection activeCell="B2" sqref="B2"/>
    </sheetView>
  </sheetViews>
  <sheetFormatPr defaultRowHeight="12.75"/>
  <cols>
    <col min="1" max="1" width="10.140625" bestFit="1" customWidth="1"/>
  </cols>
  <sheetData>
    <row r="2" spans="1:2">
      <c r="A2" s="13">
        <v>40898</v>
      </c>
      <c r="B2" t="s">
        <v>65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example</vt:lpstr>
      <vt:lpstr>Revisions</vt:lpstr>
      <vt:lpstr>aW</vt:lpstr>
      <vt:lpstr>P</vt:lpstr>
      <vt:lpstr>T</vt:lpstr>
    </vt:vector>
  </TitlesOfParts>
  <Company>CHEMICAL ENGINEERING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R. ELLIOTT</dc:creator>
  <cp:lastModifiedBy>lira</cp:lastModifiedBy>
  <dcterms:created xsi:type="dcterms:W3CDTF">1997-08-06T03:58:46Z</dcterms:created>
  <dcterms:modified xsi:type="dcterms:W3CDTF">2011-12-22T18:51:42Z</dcterms:modified>
</cp:coreProperties>
</file>