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0"/>
  </bookViews>
  <sheets>
    <sheet name="Instructions " sheetId="1" r:id="rId1"/>
    <sheet name="1 Year" sheetId="2" r:id="rId2"/>
    <sheet name="2 Year" sheetId="3" r:id="rId3"/>
    <sheet name="3 Year" sheetId="4" r:id="rId4"/>
    <sheet name="4 Year" sheetId="5" r:id="rId5"/>
    <sheet name="5 Year" sheetId="6" r:id="rId6"/>
    <sheet name="RATES" sheetId="7" r:id="rId7"/>
  </sheets>
  <definedNames/>
  <calcPr fullCalcOnLoad="1"/>
</workbook>
</file>

<file path=xl/sharedStrings.xml><?xml version="1.0" encoding="utf-8"?>
<sst xmlns="http://schemas.openxmlformats.org/spreadsheetml/2006/main" count="674" uniqueCount="167">
  <si>
    <t>Grants / Contracts</t>
  </si>
  <si>
    <t xml:space="preserve">1 Year Budget </t>
  </si>
  <si>
    <t xml:space="preserve"> </t>
  </si>
  <si>
    <t xml:space="preserve">Sponsoring Agency : </t>
  </si>
  <si>
    <t xml:space="preserve">Titled : </t>
  </si>
  <si>
    <t xml:space="preserve">Principal Investigator : </t>
  </si>
  <si>
    <t xml:space="preserve">Period : </t>
  </si>
  <si>
    <t>thru</t>
  </si>
  <si>
    <t>YEAR 1</t>
  </si>
  <si>
    <t>CUMULATIVE</t>
  </si>
  <si>
    <t>A.</t>
  </si>
  <si>
    <t xml:space="preserve"> Salaries</t>
  </si>
  <si>
    <t>Senior Personnel</t>
  </si>
  <si>
    <t>% Effort</t>
  </si>
  <si>
    <t>Salary</t>
  </si>
  <si>
    <t>PI</t>
  </si>
  <si>
    <t>Academic</t>
  </si>
  <si>
    <t>Recess</t>
  </si>
  <si>
    <t>Co</t>
  </si>
  <si>
    <t xml:space="preserve">Senior Personnel Subtotal : </t>
  </si>
  <si>
    <t>B.</t>
  </si>
  <si>
    <t xml:space="preserve"> Other Personnel</t>
  </si>
  <si>
    <t>Graduate Students</t>
  </si>
  <si>
    <t>Undergrad Students</t>
  </si>
  <si>
    <t>Part-time Faculty/Staff</t>
  </si>
  <si>
    <t xml:space="preserve">Salaries Subtotal : </t>
  </si>
  <si>
    <t>C.</t>
  </si>
  <si>
    <t xml:space="preserve"> Fringe Benefits</t>
  </si>
  <si>
    <t>Year 1</t>
  </si>
  <si>
    <t>Faculty</t>
  </si>
  <si>
    <t>P-T Faculty/Staff</t>
  </si>
  <si>
    <t xml:space="preserve">Fringe Benefits Subtotal : </t>
  </si>
  <si>
    <t xml:space="preserve">Total Salaries and Fringe Benefits : </t>
  </si>
  <si>
    <t>D.</t>
  </si>
  <si>
    <t xml:space="preserve"> Equipment</t>
  </si>
  <si>
    <t>(list)</t>
  </si>
  <si>
    <t xml:space="preserve">Total Equipment : </t>
  </si>
  <si>
    <t>E.</t>
  </si>
  <si>
    <t xml:space="preserve"> Travel</t>
  </si>
  <si>
    <t xml:space="preserve">Domestic </t>
  </si>
  <si>
    <t xml:space="preserve">International </t>
  </si>
  <si>
    <t xml:space="preserve">Total Travel : </t>
  </si>
  <si>
    <t>G.</t>
  </si>
  <si>
    <t xml:space="preserve"> Supplies and Other Direct Costs</t>
  </si>
  <si>
    <t>Materials &amp; Supplies</t>
  </si>
  <si>
    <t>Publication Costs</t>
  </si>
  <si>
    <t>Consultant Services</t>
  </si>
  <si>
    <t>Computer Services</t>
  </si>
  <si>
    <t>Other (Analytical Services/Instrument Use)</t>
  </si>
  <si>
    <t>Subcontracts       1)</t>
  </si>
  <si>
    <t>2)</t>
  </si>
  <si>
    <t xml:space="preserve">Total Supplies and Other Direct Costs : </t>
  </si>
  <si>
    <t xml:space="preserve">TOTAL DIRECT COSTS: </t>
  </si>
  <si>
    <t xml:space="preserve">Indirect Costs Calculation: </t>
  </si>
  <si>
    <t xml:space="preserve">Indirect Cost (on MTDC): </t>
  </si>
  <si>
    <t xml:space="preserve">Sub-Contract &lt;$25,000 1): </t>
  </si>
  <si>
    <t xml:space="preserve">Sub-Contract &lt;$25,000 2): </t>
  </si>
  <si>
    <t xml:space="preserve">Total Indirect Cost : </t>
  </si>
  <si>
    <t>Total  Cost</t>
  </si>
  <si>
    <t>Indirect Data</t>
  </si>
  <si>
    <t xml:space="preserve">Purpose of Grant / Contract : </t>
  </si>
  <si>
    <t>R</t>
  </si>
  <si>
    <t>(R = Research, I = Instruction, P = Public Service, S = Special Rate on Total Costs)</t>
  </si>
  <si>
    <t>Campus Status :</t>
  </si>
  <si>
    <t>C</t>
  </si>
  <si>
    <t>(C = On Campus, O = Off Campus)</t>
  </si>
  <si>
    <t xml:space="preserve">Indirect Costs on Equipment? </t>
  </si>
  <si>
    <t>N</t>
  </si>
  <si>
    <t>(Y = Yes, N = No)</t>
  </si>
  <si>
    <t xml:space="preserve">Special Indirect Rate : </t>
  </si>
  <si>
    <t xml:space="preserve">2 Year Budget </t>
  </si>
  <si>
    <t>YEAR 2</t>
  </si>
  <si>
    <t>Year 2</t>
  </si>
  <si>
    <t>YEAR 3</t>
  </si>
  <si>
    <t>Year 3</t>
  </si>
  <si>
    <t>YEAR 4</t>
  </si>
  <si>
    <t>Year 4</t>
  </si>
  <si>
    <t>YEAR 5</t>
  </si>
  <si>
    <t>Year 5</t>
  </si>
  <si>
    <t xml:space="preserve">Budget Period : </t>
  </si>
  <si>
    <t>-</t>
  </si>
  <si>
    <t xml:space="preserve">Fiscal Year : </t>
  </si>
  <si>
    <t>Fringe Benefit Rates</t>
  </si>
  <si>
    <t>Faculty (AAUP)</t>
  </si>
  <si>
    <t>NonExempt Staff (Bi-Weekly)</t>
  </si>
  <si>
    <t>Students (Grad and Undergrad)</t>
  </si>
  <si>
    <t>Indirect Cost Rates (on Campus)</t>
  </si>
  <si>
    <t>Research Indirect Costs</t>
  </si>
  <si>
    <t>Instruction Indirect Costs</t>
  </si>
  <si>
    <t>Public Service Indirect Costs</t>
  </si>
  <si>
    <t>Indirect Cost Rates (off Campus &amp; for Sub-Contracts $25,000 or less)</t>
  </si>
  <si>
    <t>PRO-RATED RATES USED</t>
  </si>
  <si>
    <t>weight</t>
  </si>
  <si>
    <t>YEAR 6</t>
  </si>
  <si>
    <t>YEAR 7</t>
  </si>
  <si>
    <t>name</t>
  </si>
  <si>
    <t xml:space="preserve">name </t>
  </si>
  <si>
    <t>Click on Rates worksheet</t>
  </si>
  <si>
    <t>Click on the worksheet that agrees with the number years  you are requesting the sponsor to fund</t>
  </si>
  <si>
    <t>Change the letters/numbers in blue as appropriate</t>
  </si>
  <si>
    <t>Return to Row 4</t>
  </si>
  <si>
    <t>Your recess base salary will be calculated automatically</t>
  </si>
  <si>
    <t>The amount will automatically calculate  and be entered in the year 1 column</t>
  </si>
  <si>
    <t>Proceed to enter budget dollars for remainder of personnel</t>
  </si>
  <si>
    <t>Fringes will calculate automatically for you.</t>
  </si>
  <si>
    <t>Proceed to enter budget dollars for remainder of cost categories.</t>
  </si>
  <si>
    <t xml:space="preserve">If you are using a multi year budget you will notice in years 2 and beyond </t>
  </si>
  <si>
    <t>some of the fields are calculating automatically (4% increase)</t>
  </si>
  <si>
    <t>You may override any of those dollars by entering any number in the field.</t>
  </si>
  <si>
    <r>
      <t xml:space="preserve">Change the budget period </t>
    </r>
    <r>
      <rPr>
        <sz val="12"/>
        <color indexed="12"/>
        <rFont val="Times New Roman"/>
        <family val="1"/>
      </rPr>
      <t>dates</t>
    </r>
    <r>
      <rPr>
        <sz val="12"/>
        <rFont val="Times New Roman"/>
        <family val="0"/>
      </rPr>
      <t xml:space="preserve"> to coincide with your project period</t>
    </r>
  </si>
  <si>
    <r>
      <t>Click on the word</t>
    </r>
    <r>
      <rPr>
        <sz val="12"/>
        <color indexed="12"/>
        <rFont val="Times New Roman"/>
        <family val="1"/>
      </rPr>
      <t xml:space="preserve"> name </t>
    </r>
    <r>
      <rPr>
        <sz val="12"/>
        <rFont val="Times New Roman"/>
        <family val="0"/>
      </rPr>
      <t>next to Sponsoring Agency and enter your sponsor's name</t>
    </r>
  </si>
  <si>
    <r>
      <t xml:space="preserve">Click on the word </t>
    </r>
    <r>
      <rPr>
        <sz val="12"/>
        <color indexed="12"/>
        <rFont val="Times New Roman"/>
        <family val="1"/>
      </rPr>
      <t xml:space="preserve">name </t>
    </r>
    <r>
      <rPr>
        <sz val="12"/>
        <rFont val="Times New Roman"/>
        <family val="0"/>
      </rPr>
      <t>next to Title and enter the title of your project</t>
    </r>
  </si>
  <si>
    <r>
      <t xml:space="preserve">Click on the word </t>
    </r>
    <r>
      <rPr>
        <sz val="12"/>
        <color indexed="12"/>
        <rFont val="Times New Roman"/>
        <family val="1"/>
      </rPr>
      <t xml:space="preserve">name </t>
    </r>
    <r>
      <rPr>
        <sz val="12"/>
        <rFont val="Times New Roman"/>
        <family val="0"/>
      </rPr>
      <t>next to Principal Investigator and enter your name</t>
    </r>
  </si>
  <si>
    <r>
      <t xml:space="preserve">Your project start and end date should appear in </t>
    </r>
    <r>
      <rPr>
        <sz val="12"/>
        <color indexed="10"/>
        <rFont val="Times New Roman"/>
        <family val="1"/>
      </rPr>
      <t>red.</t>
    </r>
    <r>
      <rPr>
        <sz val="12"/>
        <rFont val="Times New Roman"/>
        <family val="0"/>
      </rPr>
      <t xml:space="preserve"> </t>
    </r>
  </si>
  <si>
    <r>
      <t xml:space="preserve"> They come from the </t>
    </r>
    <r>
      <rPr>
        <sz val="12"/>
        <color indexed="12"/>
        <rFont val="Times New Roman"/>
        <family val="1"/>
      </rPr>
      <t>dates</t>
    </r>
    <r>
      <rPr>
        <sz val="12"/>
        <rFont val="Times New Roman"/>
        <family val="0"/>
      </rPr>
      <t xml:space="preserve"> you entered on the Rates Worksheet</t>
    </r>
  </si>
  <si>
    <r>
      <t xml:space="preserve">Click on the </t>
    </r>
    <r>
      <rPr>
        <sz val="12"/>
        <color indexed="12"/>
        <rFont val="Times New Roman"/>
        <family val="1"/>
      </rPr>
      <t xml:space="preserve">0% </t>
    </r>
    <r>
      <rPr>
        <sz val="12"/>
        <rFont val="Times New Roman"/>
        <family val="0"/>
      </rPr>
      <t>under effort and enter the percentage of time you will spend on the project during the academic year.</t>
    </r>
  </si>
  <si>
    <r>
      <t xml:space="preserve">Click on the second </t>
    </r>
    <r>
      <rPr>
        <sz val="12"/>
        <color indexed="12"/>
        <rFont val="Times New Roman"/>
        <family val="1"/>
      </rPr>
      <t xml:space="preserve">0% </t>
    </r>
    <r>
      <rPr>
        <sz val="12"/>
        <rFont val="Times New Roman"/>
        <family val="0"/>
      </rPr>
      <t>under effort and enter the percentage of time you will spend on the project during the recess year.</t>
    </r>
  </si>
  <si>
    <r>
      <t>Click on the word</t>
    </r>
    <r>
      <rPr>
        <sz val="12"/>
        <color indexed="12"/>
        <rFont val="Times New Roman"/>
        <family val="1"/>
      </rPr>
      <t xml:space="preserve"> name </t>
    </r>
    <r>
      <rPr>
        <sz val="12"/>
        <rFont val="Times New Roman"/>
        <family val="0"/>
      </rPr>
      <t>next to Co and enter the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>name</t>
    </r>
    <r>
      <rPr>
        <sz val="12"/>
        <rFont val="Times New Roman"/>
        <family val="0"/>
      </rPr>
      <t xml:space="preserve"> of your Co-PI</t>
    </r>
  </si>
  <si>
    <r>
      <t xml:space="preserve">Click on the third </t>
    </r>
    <r>
      <rPr>
        <sz val="12"/>
        <color indexed="12"/>
        <rFont val="Times New Roman"/>
        <family val="1"/>
      </rPr>
      <t xml:space="preserve">0% </t>
    </r>
    <r>
      <rPr>
        <sz val="12"/>
        <rFont val="Times New Roman"/>
        <family val="0"/>
      </rPr>
      <t>under effort and enter the percentage of time your Co PI will spend on the project during the academic year.</t>
    </r>
  </si>
  <si>
    <r>
      <t xml:space="preserve">Click on the fourth </t>
    </r>
    <r>
      <rPr>
        <sz val="12"/>
        <color indexed="12"/>
        <rFont val="Times New Roman"/>
        <family val="1"/>
      </rPr>
      <t xml:space="preserve">0% </t>
    </r>
    <r>
      <rPr>
        <sz val="12"/>
        <rFont val="Times New Roman"/>
        <family val="0"/>
      </rPr>
      <t>under effort and enter the percentage of time your CoPI will spend on the project during the recess year.</t>
    </r>
  </si>
  <si>
    <t>FY 06</t>
  </si>
  <si>
    <t>FY 07</t>
  </si>
  <si>
    <t>FY 08</t>
  </si>
  <si>
    <t>7/05 - 6/06</t>
  </si>
  <si>
    <t>7/06 - 6/07</t>
  </si>
  <si>
    <t>7/07 - 6/08</t>
  </si>
  <si>
    <t>Exmpt Staff (Mnthly)/Non-AAUP Faculty</t>
  </si>
  <si>
    <t>Part-Time Faculty (&lt;65%)/Staff (&lt;80%)/Post Doc</t>
  </si>
  <si>
    <t>Exempt Staff (Monthly)</t>
  </si>
  <si>
    <t>Post Doctoral Support</t>
  </si>
  <si>
    <t>Non-Exempt Staff (Bi-Weekly)</t>
  </si>
  <si>
    <t xml:space="preserve">Non-Exempt Staff </t>
  </si>
  <si>
    <t>Post Doc</t>
  </si>
  <si>
    <t>P-T Fac(&lt;65%)/Staff(&lt;80%)&amp;Post Doc</t>
  </si>
  <si>
    <t xml:space="preserve">                            2)</t>
  </si>
  <si>
    <t>Indirect Cost Base:</t>
  </si>
  <si>
    <t>Post Doctoral</t>
  </si>
  <si>
    <t>Non-Exempt Staff</t>
  </si>
  <si>
    <t>Tuition (Not Subject to Indirect)</t>
  </si>
  <si>
    <t>Long Distance (Not Subject to Indirect)</t>
  </si>
  <si>
    <t>Subcontracts     1)</t>
  </si>
  <si>
    <t>Exempt Staff</t>
  </si>
  <si>
    <t>FY 09</t>
  </si>
  <si>
    <t>7/08 - 6/09</t>
  </si>
  <si>
    <t xml:space="preserve">3 Year Budget </t>
  </si>
  <si>
    <t xml:space="preserve">4 Year Budget </t>
  </si>
  <si>
    <t xml:space="preserve">5 Year Budget </t>
  </si>
  <si>
    <t xml:space="preserve">                            4)</t>
  </si>
  <si>
    <t xml:space="preserve">                            3)</t>
  </si>
  <si>
    <t xml:space="preserve">Sub-Contract &lt;$25,000 3): </t>
  </si>
  <si>
    <t xml:space="preserve">Sub-Contract &lt;$25,000 4): </t>
  </si>
  <si>
    <t>3)</t>
  </si>
  <si>
    <t>4)</t>
  </si>
  <si>
    <t>Step 1:  MANDATORY</t>
  </si>
  <si>
    <t>FY 10</t>
  </si>
  <si>
    <t>7/09 - 6/10</t>
  </si>
  <si>
    <t>Do not override any fringe or overhead entries</t>
  </si>
  <si>
    <t>Click on the first "-" under salary and enter the appropriate base salary at the expected time of the award.</t>
  </si>
  <si>
    <t xml:space="preserve">The appropriate salary increases for the same % of effort in subsequent years </t>
  </si>
  <si>
    <t>are automatically calculated in the spreadsheet.</t>
  </si>
  <si>
    <t>FY 11</t>
  </si>
  <si>
    <t>7/10 - 6/11</t>
  </si>
  <si>
    <t>Go to the "Indirect Data" section at the bottom of the worksheet and enter the indirect data relative to your project</t>
  </si>
  <si>
    <t>FY 12</t>
  </si>
  <si>
    <t>7/11 - 6/12</t>
  </si>
  <si>
    <r>
      <t xml:space="preserve">Instructions for Federal projects that begin </t>
    </r>
    <r>
      <rPr>
        <b/>
        <u val="single"/>
        <sz val="14"/>
        <color indexed="10"/>
        <rFont val="Times New Roman"/>
        <family val="1"/>
      </rPr>
      <t>July 1, 2005</t>
    </r>
    <r>
      <rPr>
        <b/>
        <sz val="14"/>
        <color indexed="10"/>
        <rFont val="Times New Roman"/>
        <family val="1"/>
      </rPr>
      <t xml:space="preserve"> through </t>
    </r>
    <r>
      <rPr>
        <b/>
        <u val="single"/>
        <sz val="14"/>
        <color indexed="10"/>
        <rFont val="Times New Roman"/>
        <family val="1"/>
      </rPr>
      <t>June 30, 2006</t>
    </r>
    <r>
      <rPr>
        <b/>
        <sz val="14"/>
        <color indexed="10"/>
        <rFont val="Times New Roman"/>
        <family val="1"/>
      </rPr>
      <t>.</t>
    </r>
  </si>
  <si>
    <t>AS OF May 19, 2005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</si>
</sst>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mm/dd/yy_)"/>
    <numFmt numFmtId="166" formatCode="0.00%;[Red]\-0.00%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%"/>
    <numFmt numFmtId="172" formatCode="0.0000%"/>
    <numFmt numFmtId="173" formatCode="0.000%"/>
  </numFmts>
  <fonts count="24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u val="single"/>
      <sz val="12"/>
      <name val="Times New Roman"/>
      <family val="0"/>
    </font>
    <font>
      <b/>
      <u val="single"/>
      <sz val="14"/>
      <name val="Times New Roman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sz val="11"/>
      <color indexed="12"/>
      <name val="Times New Roman"/>
      <family val="1"/>
    </font>
    <font>
      <sz val="12"/>
      <color indexed="10"/>
      <name val="Times New Roman"/>
      <family val="1"/>
    </font>
    <font>
      <i/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>
      <alignment/>
      <protection/>
    </xf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0" fontId="5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 horizontal="left"/>
      <protection locked="0"/>
    </xf>
    <xf numFmtId="6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6" fontId="0" fillId="0" borderId="0" xfId="0" applyNumberFormat="1" applyAlignment="1" applyProtection="1">
      <alignment horizontal="left"/>
      <protection/>
    </xf>
    <xf numFmtId="10" fontId="0" fillId="0" borderId="0" xfId="0" applyNumberForma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Continuous"/>
      <protection/>
    </xf>
    <xf numFmtId="164" fontId="0" fillId="0" borderId="0" xfId="0" applyNumberFormat="1" applyAlignment="1" applyProtection="1">
      <alignment horizontal="centerContinuous"/>
      <protection/>
    </xf>
    <xf numFmtId="6" fontId="0" fillId="0" borderId="0" xfId="0" applyNumberFormat="1" applyAlignment="1" applyProtection="1">
      <alignment horizontal="centerContinuous"/>
      <protection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 applyProtection="1">
      <alignment/>
      <protection/>
    </xf>
    <xf numFmtId="6" fontId="7" fillId="0" borderId="1" xfId="0" applyNumberFormat="1" applyFont="1" applyBorder="1" applyAlignment="1" applyProtection="1">
      <alignment horizontal="centerContinuous"/>
      <protection/>
    </xf>
    <xf numFmtId="164" fontId="7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 applyProtection="1">
      <alignment horizontal="center"/>
      <protection/>
    </xf>
    <xf numFmtId="164" fontId="10" fillId="0" borderId="0" xfId="0" applyNumberFormat="1" applyFont="1" applyAlignment="1" applyProtection="1">
      <alignment horizontal="right"/>
      <protection/>
    </xf>
    <xf numFmtId="164" fontId="10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64" fontId="10" fillId="0" borderId="0" xfId="0" applyNumberFormat="1" applyFont="1" applyAlignment="1" applyProtection="1">
      <alignment horizontal="centerContinuous"/>
      <protection/>
    </xf>
    <xf numFmtId="164" fontId="11" fillId="0" borderId="0" xfId="0" applyNumberFormat="1" applyFont="1" applyAlignment="1" applyProtection="1">
      <alignment horizontal="left"/>
      <protection/>
    </xf>
    <xf numFmtId="38" fontId="7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5" fontId="0" fillId="0" borderId="0" xfId="0" applyNumberForma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6" fontId="6" fillId="0" borderId="0" xfId="0" applyNumberFormat="1" applyFont="1" applyAlignment="1" applyProtection="1">
      <alignment horizontal="left"/>
      <protection/>
    </xf>
    <xf numFmtId="5" fontId="7" fillId="0" borderId="1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/>
    </xf>
    <xf numFmtId="164" fontId="10" fillId="0" borderId="0" xfId="0" applyNumberFormat="1" applyFont="1" applyAlignment="1" applyProtection="1">
      <alignment horizontal="left"/>
      <protection/>
    </xf>
    <xf numFmtId="164" fontId="0" fillId="0" borderId="0" xfId="0" applyNumberFormat="1" applyAlignment="1" applyProtection="1">
      <alignment horizontal="center"/>
      <protection/>
    </xf>
    <xf numFmtId="168" fontId="13" fillId="0" borderId="0" xfId="15" applyNumberFormat="1" applyFont="1">
      <alignment/>
      <protection/>
    </xf>
    <xf numFmtId="168" fontId="13" fillId="0" borderId="2" xfId="15" applyNumberFormat="1" applyFont="1" applyBorder="1">
      <alignment/>
      <protection/>
    </xf>
    <xf numFmtId="38" fontId="14" fillId="0" borderId="0" xfId="0" applyNumberFormat="1" applyFont="1" applyAlignment="1" applyProtection="1">
      <alignment/>
      <protection/>
    </xf>
    <xf numFmtId="38" fontId="14" fillId="0" borderId="3" xfId="0" applyNumberFormat="1" applyFont="1" applyBorder="1" applyAlignment="1" applyProtection="1">
      <alignment/>
      <protection/>
    </xf>
    <xf numFmtId="38" fontId="13" fillId="0" borderId="0" xfId="0" applyNumberFormat="1" applyFont="1" applyAlignment="1" applyProtection="1">
      <alignment horizontal="left"/>
      <protection/>
    </xf>
    <xf numFmtId="37" fontId="13" fillId="0" borderId="0" xfId="0" applyNumberFormat="1" applyFont="1" applyAlignment="1" applyProtection="1">
      <alignment/>
      <protection/>
    </xf>
    <xf numFmtId="168" fontId="14" fillId="0" borderId="0" xfId="15" applyNumberFormat="1" applyFo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6" fontId="13" fillId="0" borderId="0" xfId="0" applyNumberFormat="1" applyFont="1" applyAlignment="1" applyProtection="1">
      <alignment/>
      <protection/>
    </xf>
    <xf numFmtId="38" fontId="13" fillId="0" borderId="0" xfId="0" applyNumberFormat="1" applyFont="1" applyAlignment="1" applyProtection="1">
      <alignment/>
      <protection/>
    </xf>
    <xf numFmtId="38" fontId="13" fillId="0" borderId="3" xfId="0" applyNumberFormat="1" applyFont="1" applyBorder="1" applyAlignment="1" applyProtection="1">
      <alignment/>
      <protection/>
    </xf>
    <xf numFmtId="168" fontId="13" fillId="0" borderId="3" xfId="15" applyNumberFormat="1" applyFont="1" applyBorder="1" applyProtection="1">
      <alignment/>
      <protection/>
    </xf>
    <xf numFmtId="168" fontId="15" fillId="0" borderId="0" xfId="15" applyNumberFormat="1" applyFont="1" applyProtection="1">
      <alignment/>
      <protection locked="0"/>
    </xf>
    <xf numFmtId="38" fontId="15" fillId="0" borderId="0" xfId="0" applyNumberFormat="1" applyFont="1" applyAlignment="1" applyProtection="1">
      <alignment/>
      <protection locked="0"/>
    </xf>
    <xf numFmtId="168" fontId="13" fillId="0" borderId="0" xfId="15" applyNumberFormat="1" applyFont="1" applyProtection="1">
      <alignment/>
      <protection/>
    </xf>
    <xf numFmtId="168" fontId="13" fillId="0" borderId="1" xfId="15" applyNumberFormat="1" applyFont="1" applyBorder="1" applyProtection="1">
      <alignment/>
      <protection/>
    </xf>
    <xf numFmtId="168" fontId="14" fillId="0" borderId="3" xfId="15" applyNumberFormat="1" applyFont="1" applyBorder="1" applyProtection="1">
      <alignment/>
      <protection/>
    </xf>
    <xf numFmtId="168" fontId="13" fillId="0" borderId="0" xfId="15" applyNumberFormat="1" applyFont="1" applyAlignment="1" applyProtection="1">
      <alignment horizontal="left"/>
      <protection/>
    </xf>
    <xf numFmtId="168" fontId="14" fillId="0" borderId="2" xfId="15" applyNumberFormat="1" applyFont="1" applyBorder="1">
      <alignment/>
      <protection/>
    </xf>
    <xf numFmtId="0" fontId="13" fillId="0" borderId="0" xfId="0" applyFont="1" applyAlignment="1">
      <alignment/>
    </xf>
    <xf numFmtId="164" fontId="13" fillId="0" borderId="0" xfId="0" applyNumberFormat="1" applyFont="1" applyAlignment="1" applyProtection="1">
      <alignment/>
      <protection/>
    </xf>
    <xf numFmtId="5" fontId="13" fillId="0" borderId="0" xfId="0" applyNumberFormat="1" applyFont="1" applyAlignment="1" applyProtection="1">
      <alignment/>
      <protection/>
    </xf>
    <xf numFmtId="170" fontId="16" fillId="0" borderId="0" xfId="17" applyNumberFormat="1" applyFont="1" applyAlignment="1">
      <alignment/>
    </xf>
    <xf numFmtId="164" fontId="12" fillId="0" borderId="0" xfId="0" applyNumberFormat="1" applyFont="1" applyAlignment="1" applyProtection="1">
      <alignment/>
      <protection/>
    </xf>
    <xf numFmtId="168" fontId="14" fillId="0" borderId="0" xfId="15" applyNumberFormat="1" applyFont="1" applyBorder="1" applyProtection="1">
      <alignment/>
      <protection/>
    </xf>
    <xf numFmtId="38" fontId="14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Alignment="1" applyProtection="1">
      <alignment horizontal="right"/>
      <protection/>
    </xf>
    <xf numFmtId="43" fontId="13" fillId="0" borderId="0" xfId="15" applyFont="1">
      <alignment/>
      <protection/>
    </xf>
    <xf numFmtId="38" fontId="17" fillId="0" borderId="0" xfId="0" applyNumberFormat="1" applyFont="1" applyAlignment="1" applyProtection="1">
      <alignment/>
      <protection/>
    </xf>
    <xf numFmtId="168" fontId="17" fillId="0" borderId="0" xfId="15" applyNumberFormat="1" applyFont="1">
      <alignment/>
      <protection/>
    </xf>
    <xf numFmtId="168" fontId="13" fillId="0" borderId="0" xfId="0" applyNumberFormat="1" applyFont="1" applyAlignment="1" applyProtection="1">
      <alignment/>
      <protection/>
    </xf>
    <xf numFmtId="10" fontId="0" fillId="0" borderId="0" xfId="19" applyNumberFormat="1" applyAlignment="1">
      <alignment/>
    </xf>
    <xf numFmtId="165" fontId="5" fillId="0" borderId="4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170" fontId="18" fillId="0" borderId="0" xfId="17" applyNumberFormat="1" applyFont="1" applyAlignment="1">
      <alignment/>
    </xf>
    <xf numFmtId="10" fontId="5" fillId="0" borderId="0" xfId="19" applyNumberFormat="1" applyFont="1" applyAlignment="1">
      <alignment/>
    </xf>
    <xf numFmtId="0" fontId="19" fillId="0" borderId="0" xfId="0" applyFont="1" applyAlignment="1">
      <alignment/>
    </xf>
    <xf numFmtId="0" fontId="12" fillId="0" borderId="0" xfId="0" applyFont="1" applyAlignment="1" quotePrefix="1">
      <alignment horizontal="left"/>
    </xf>
    <xf numFmtId="164" fontId="7" fillId="0" borderId="0" xfId="0" applyNumberFormat="1" applyFont="1" applyAlignment="1" applyProtection="1" quotePrefix="1">
      <alignment horizontal="left"/>
      <protection/>
    </xf>
    <xf numFmtId="168" fontId="17" fillId="0" borderId="5" xfId="15" applyNumberFormat="1" applyFont="1" applyBorder="1">
      <alignment/>
      <protection/>
    </xf>
    <xf numFmtId="38" fontId="17" fillId="0" borderId="5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 horizontal="left"/>
      <protection locked="0"/>
    </xf>
    <xf numFmtId="165" fontId="19" fillId="0" borderId="0" xfId="0" applyNumberFormat="1" applyFont="1" applyAlignment="1" applyProtection="1">
      <alignment/>
      <protection/>
    </xf>
    <xf numFmtId="168" fontId="21" fillId="0" borderId="0" xfId="15" applyNumberFormat="1" applyFont="1">
      <alignment/>
      <protection/>
    </xf>
    <xf numFmtId="38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13" fillId="0" borderId="6" xfId="15" applyNumberFormat="1" applyFont="1" applyBorder="1">
      <alignment/>
      <protection/>
    </xf>
    <xf numFmtId="0" fontId="22" fillId="0" borderId="0" xfId="0" applyFont="1" applyAlignment="1">
      <alignment/>
    </xf>
    <xf numFmtId="168" fontId="14" fillId="0" borderId="0" xfId="15" applyNumberFormat="1" applyFont="1">
      <alignment/>
      <protection/>
    </xf>
    <xf numFmtId="168" fontId="7" fillId="0" borderId="0" xfId="0" applyNumberFormat="1" applyFont="1" applyAlignment="1">
      <alignment/>
    </xf>
    <xf numFmtId="10" fontId="5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0" fontId="5" fillId="0" borderId="0" xfId="0" applyNumberFormat="1" applyFont="1" applyAlignment="1">
      <alignment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A1" sqref="A1"/>
    </sheetView>
  </sheetViews>
  <sheetFormatPr defaultColWidth="9.00390625" defaultRowHeight="15.75"/>
  <sheetData>
    <row r="1" s="100" customFormat="1" ht="18.75">
      <c r="A1" s="100" t="s">
        <v>165</v>
      </c>
    </row>
    <row r="3" s="89" customFormat="1" ht="15.75">
      <c r="A3" s="89" t="s">
        <v>153</v>
      </c>
    </row>
    <row r="4" ht="15.75">
      <c r="A4" t="s">
        <v>97</v>
      </c>
    </row>
    <row r="5" ht="15.75">
      <c r="B5" t="s">
        <v>109</v>
      </c>
    </row>
    <row r="7" ht="15.75">
      <c r="A7" t="s">
        <v>98</v>
      </c>
    </row>
    <row r="8" ht="15.75">
      <c r="B8" t="s">
        <v>162</v>
      </c>
    </row>
    <row r="9" ht="15.75">
      <c r="C9" t="s">
        <v>99</v>
      </c>
    </row>
    <row r="10" ht="15.75">
      <c r="B10" t="s">
        <v>100</v>
      </c>
    </row>
    <row r="11" ht="15.75">
      <c r="B11" t="s">
        <v>110</v>
      </c>
    </row>
    <row r="12" ht="15.75">
      <c r="B12" t="s">
        <v>111</v>
      </c>
    </row>
    <row r="13" ht="15.75">
      <c r="B13" t="s">
        <v>112</v>
      </c>
    </row>
    <row r="15" ht="15.75">
      <c r="B15" t="s">
        <v>113</v>
      </c>
    </row>
    <row r="16" ht="15.75">
      <c r="C16" t="s">
        <v>114</v>
      </c>
    </row>
    <row r="18" ht="15.75">
      <c r="B18" t="s">
        <v>157</v>
      </c>
    </row>
    <row r="19" ht="15.75">
      <c r="C19" t="s">
        <v>158</v>
      </c>
    </row>
    <row r="20" ht="15.75">
      <c r="C20" t="s">
        <v>159</v>
      </c>
    </row>
    <row r="21" ht="15.75">
      <c r="C21" s="89" t="s">
        <v>101</v>
      </c>
    </row>
    <row r="22" ht="15.75">
      <c r="C22" s="89"/>
    </row>
    <row r="23" ht="15.75">
      <c r="B23" t="s">
        <v>115</v>
      </c>
    </row>
    <row r="24" ht="15.75">
      <c r="C24" s="89" t="s">
        <v>102</v>
      </c>
    </row>
    <row r="26" ht="15.75">
      <c r="B26" t="s">
        <v>116</v>
      </c>
    </row>
    <row r="28" ht="15.75">
      <c r="B28" t="s">
        <v>117</v>
      </c>
    </row>
    <row r="30" ht="15.75">
      <c r="B30" t="s">
        <v>118</v>
      </c>
    </row>
    <row r="31" ht="15.75">
      <c r="C31" s="89" t="s">
        <v>102</v>
      </c>
    </row>
    <row r="33" ht="15.75">
      <c r="B33" t="s">
        <v>119</v>
      </c>
    </row>
    <row r="35" ht="15.75">
      <c r="B35" t="s">
        <v>103</v>
      </c>
    </row>
    <row r="37" ht="15.75">
      <c r="B37" t="s">
        <v>104</v>
      </c>
    </row>
    <row r="39" ht="15.75">
      <c r="B39" t="s">
        <v>105</v>
      </c>
    </row>
    <row r="41" ht="15.75">
      <c r="B41" t="s">
        <v>106</v>
      </c>
    </row>
    <row r="42" ht="15.75">
      <c r="B42" t="s">
        <v>107</v>
      </c>
    </row>
    <row r="44" ht="15.75">
      <c r="B44" t="s">
        <v>108</v>
      </c>
    </row>
    <row r="45" ht="15.75">
      <c r="B45" s="89" t="s">
        <v>156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81"/>
  <sheetViews>
    <sheetView showGridLines="0" zoomScale="75" zoomScaleNormal="75" workbookViewId="0" topLeftCell="A1">
      <selection activeCell="E4" sqref="E4"/>
    </sheetView>
  </sheetViews>
  <sheetFormatPr defaultColWidth="9.625" defaultRowHeight="15.75"/>
  <cols>
    <col min="1" max="3" width="2.625" style="0" customWidth="1"/>
    <col min="4" max="4" width="22.25390625" style="0" customWidth="1"/>
    <col min="5" max="5" width="9.25390625" style="0" customWidth="1"/>
    <col min="6" max="6" width="7.625" style="0" customWidth="1"/>
    <col min="7" max="7" width="9.875" style="0" customWidth="1"/>
    <col min="8" max="8" width="4.125" style="0" customWidth="1"/>
    <col min="9" max="9" width="13.75390625" style="0" customWidth="1"/>
    <col min="10" max="10" width="2.75390625" style="0" customWidth="1"/>
    <col min="11" max="11" width="14.625" style="0" customWidth="1"/>
    <col min="12" max="12" width="2.625" style="0" customWidth="1"/>
  </cols>
  <sheetData>
    <row r="1" spans="1:11" ht="18.75">
      <c r="A1" s="1"/>
      <c r="B1" s="19" t="s">
        <v>0</v>
      </c>
      <c r="C1" s="20"/>
      <c r="D1" s="20"/>
      <c r="E1" s="20"/>
      <c r="F1" s="20"/>
      <c r="G1" s="20"/>
      <c r="H1" s="20"/>
      <c r="I1" s="21"/>
      <c r="J1" s="20"/>
      <c r="K1" s="41"/>
    </row>
    <row r="2" spans="1:11" ht="18.75">
      <c r="A2" s="1"/>
      <c r="B2" s="19" t="s">
        <v>1</v>
      </c>
      <c r="C2" s="20"/>
      <c r="D2" s="20"/>
      <c r="E2" s="20"/>
      <c r="F2" s="20"/>
      <c r="G2" s="20"/>
      <c r="H2" s="20"/>
      <c r="I2" s="21"/>
      <c r="J2" s="20"/>
      <c r="K2" s="41"/>
    </row>
    <row r="3" spans="1:11" ht="9.75" customHeight="1">
      <c r="A3" s="1"/>
      <c r="B3" s="11" t="s">
        <v>2</v>
      </c>
      <c r="C3" s="1"/>
      <c r="I3" s="12" t="s">
        <v>2</v>
      </c>
      <c r="J3" s="1"/>
      <c r="K3" s="8"/>
    </row>
    <row r="4" spans="1:11" ht="15.75">
      <c r="A4" s="14"/>
      <c r="B4" s="25" t="s">
        <v>3</v>
      </c>
      <c r="C4" s="1"/>
      <c r="E4" s="11" t="s">
        <v>95</v>
      </c>
      <c r="G4" s="3"/>
      <c r="I4" s="22" t="s">
        <v>4</v>
      </c>
      <c r="J4" s="3" t="s">
        <v>95</v>
      </c>
      <c r="K4" s="8"/>
    </row>
    <row r="5" spans="1:11" ht="18.75">
      <c r="A5" s="25" t="s">
        <v>5</v>
      </c>
      <c r="B5" s="15"/>
      <c r="C5" s="1"/>
      <c r="E5" s="11" t="s">
        <v>96</v>
      </c>
      <c r="F5" s="3"/>
      <c r="H5" s="2"/>
      <c r="I5" s="43"/>
      <c r="J5" s="3"/>
      <c r="K5" s="8"/>
    </row>
    <row r="6" spans="2:11" ht="15.75">
      <c r="B6" s="15"/>
      <c r="C6" s="25" t="s">
        <v>6</v>
      </c>
      <c r="E6" s="95">
        <f>RATES!E2</f>
        <v>38534</v>
      </c>
      <c r="F6" s="13" t="s">
        <v>7</v>
      </c>
      <c r="G6" s="95">
        <f>RATES!G2</f>
        <v>38898</v>
      </c>
      <c r="H6" s="4"/>
      <c r="I6" s="2"/>
      <c r="J6" s="3"/>
      <c r="K6" s="8"/>
    </row>
    <row r="7" spans="1:12" ht="7.5" customHeight="1">
      <c r="A7" s="1"/>
      <c r="F7" s="3"/>
      <c r="G7" s="1"/>
      <c r="H7" s="1"/>
      <c r="I7" s="17" t="s">
        <v>2</v>
      </c>
      <c r="J7" s="1"/>
      <c r="K7" s="8"/>
      <c r="L7" s="1"/>
    </row>
    <row r="8" spans="1:12" ht="15.75">
      <c r="A8" s="23"/>
      <c r="B8" s="23"/>
      <c r="C8" s="23"/>
      <c r="D8" s="23"/>
      <c r="E8" s="23"/>
      <c r="F8" s="23"/>
      <c r="G8" s="23"/>
      <c r="H8" s="23"/>
      <c r="I8" s="24" t="s">
        <v>8</v>
      </c>
      <c r="J8" s="23"/>
      <c r="K8" s="44" t="s">
        <v>9</v>
      </c>
      <c r="L8" s="23"/>
    </row>
    <row r="9" spans="1:12" ht="15.75">
      <c r="A9" s="1"/>
      <c r="B9" s="25" t="s">
        <v>10</v>
      </c>
      <c r="C9" s="25" t="s">
        <v>11</v>
      </c>
      <c r="D9" s="23"/>
      <c r="E9" s="23"/>
      <c r="F9" s="23"/>
      <c r="G9" s="1"/>
      <c r="H9" s="1"/>
      <c r="I9" s="2"/>
      <c r="J9" s="1"/>
      <c r="K9" s="8"/>
      <c r="L9" s="1"/>
    </row>
    <row r="10" spans="1:12" ht="15.75">
      <c r="A10" s="1"/>
      <c r="B10" s="1"/>
      <c r="C10" s="26" t="s">
        <v>12</v>
      </c>
      <c r="D10" s="27"/>
      <c r="E10" s="1"/>
      <c r="F10" s="1" t="s">
        <v>13</v>
      </c>
      <c r="G10" s="52" t="s">
        <v>14</v>
      </c>
      <c r="H10" s="1"/>
      <c r="I10" s="2"/>
      <c r="J10" s="1"/>
      <c r="K10" s="2">
        <f>IF(SUM(I10:J10)=0,"",SUM(I10:J10))</f>
      </c>
      <c r="L10" s="1"/>
    </row>
    <row r="11" spans="1:12" ht="15.75">
      <c r="A11" s="1"/>
      <c r="B11" s="1"/>
      <c r="C11" s="1" t="s">
        <v>15</v>
      </c>
      <c r="D11" s="11" t="str">
        <f>E5</f>
        <v>name </v>
      </c>
      <c r="E11" t="s">
        <v>16</v>
      </c>
      <c r="F11" s="88">
        <v>0</v>
      </c>
      <c r="G11" s="87">
        <v>0</v>
      </c>
      <c r="I11" s="53">
        <f>+G11*F11</f>
        <v>0</v>
      </c>
      <c r="J11" s="61"/>
      <c r="K11" s="83">
        <f>SUM(I11:J11)</f>
        <v>0</v>
      </c>
      <c r="L11" s="1"/>
    </row>
    <row r="12" spans="1:12" ht="15.75">
      <c r="A12" s="1"/>
      <c r="B12" s="1"/>
      <c r="C12" s="1" t="s">
        <v>15</v>
      </c>
      <c r="D12" s="3"/>
      <c r="E12" t="s">
        <v>17</v>
      </c>
      <c r="F12" s="88">
        <v>0</v>
      </c>
      <c r="G12" s="87">
        <f>+G11*(14/32)</f>
        <v>0</v>
      </c>
      <c r="I12" s="53">
        <f>+G12*F12</f>
        <v>0</v>
      </c>
      <c r="J12" s="62"/>
      <c r="K12" s="83">
        <f>SUM(I12:J12)</f>
        <v>0</v>
      </c>
      <c r="L12" s="1"/>
    </row>
    <row r="13" spans="1:12" ht="15.75">
      <c r="A13" s="1"/>
      <c r="B13" s="1"/>
      <c r="C13" s="1" t="s">
        <v>18</v>
      </c>
      <c r="D13" s="3"/>
      <c r="E13" t="s">
        <v>16</v>
      </c>
      <c r="F13" s="88">
        <v>0</v>
      </c>
      <c r="G13" s="87">
        <v>0</v>
      </c>
      <c r="I13" s="53">
        <f>+G13*F13</f>
        <v>0</v>
      </c>
      <c r="J13" s="61"/>
      <c r="K13" s="83">
        <f>SUM(I13:J13)</f>
        <v>0</v>
      </c>
      <c r="L13" s="1"/>
    </row>
    <row r="14" spans="1:11" ht="15.75">
      <c r="A14" s="1"/>
      <c r="B14" s="1"/>
      <c r="C14" s="1" t="s">
        <v>18</v>
      </c>
      <c r="D14" s="3"/>
      <c r="E14" t="s">
        <v>17</v>
      </c>
      <c r="F14" s="88">
        <v>0</v>
      </c>
      <c r="G14" s="87">
        <f>+G13*0.4375</f>
        <v>0</v>
      </c>
      <c r="I14" s="53">
        <f>+G14*F14</f>
        <v>0</v>
      </c>
      <c r="J14" s="62"/>
      <c r="K14" s="83">
        <f>SUM(I14:J14)</f>
        <v>0</v>
      </c>
    </row>
    <row r="15" spans="1:12" ht="15.75">
      <c r="A15" s="1"/>
      <c r="B15" s="1"/>
      <c r="C15" s="1"/>
      <c r="D15" s="1"/>
      <c r="E15" s="28" t="s">
        <v>19</v>
      </c>
      <c r="F15" s="29"/>
      <c r="G15" s="1"/>
      <c r="H15" s="1"/>
      <c r="I15" s="64">
        <f>SUM(I11:I14)</f>
        <v>0</v>
      </c>
      <c r="J15" s="58"/>
      <c r="K15" s="63">
        <f>SUM(I15:J15)</f>
        <v>0</v>
      </c>
      <c r="L15" s="6"/>
    </row>
    <row r="16" spans="1:12" ht="7.5" customHeight="1">
      <c r="A16" s="1"/>
      <c r="B16" s="1"/>
      <c r="C16" s="1"/>
      <c r="D16" s="1"/>
      <c r="E16" s="29"/>
      <c r="F16" s="29"/>
      <c r="G16" s="1"/>
      <c r="H16" s="1"/>
      <c r="I16" s="65"/>
      <c r="J16" s="58"/>
      <c r="K16" s="62"/>
      <c r="L16" s="6"/>
    </row>
    <row r="17" spans="1:12" ht="15.75">
      <c r="A17" s="1"/>
      <c r="B17" s="25" t="s">
        <v>20</v>
      </c>
      <c r="C17" s="25" t="s">
        <v>21</v>
      </c>
      <c r="D17" s="1"/>
      <c r="E17" s="29"/>
      <c r="F17" s="29"/>
      <c r="G17" s="1"/>
      <c r="H17" s="1"/>
      <c r="I17" s="65"/>
      <c r="J17" s="58"/>
      <c r="K17" s="62"/>
      <c r="L17" s="6"/>
    </row>
    <row r="18" spans="1:12" ht="15.75">
      <c r="A18" s="1"/>
      <c r="B18" s="1"/>
      <c r="D18" s="14" t="s">
        <v>128</v>
      </c>
      <c r="E18" s="1"/>
      <c r="F18" s="3"/>
      <c r="I18" s="53">
        <v>0</v>
      </c>
      <c r="J18" s="62"/>
      <c r="K18" s="83">
        <f aca="true" t="shared" si="0" ref="K18:K24">SUM(I18:J18)</f>
        <v>0</v>
      </c>
      <c r="L18" s="5"/>
    </row>
    <row r="19" spans="1:12" ht="15.75">
      <c r="A19" s="1"/>
      <c r="B19" s="1"/>
      <c r="D19" s="14" t="s">
        <v>129</v>
      </c>
      <c r="E19" s="1"/>
      <c r="F19" s="3"/>
      <c r="I19" s="53">
        <v>0</v>
      </c>
      <c r="J19" s="62"/>
      <c r="K19" s="83">
        <f t="shared" si="0"/>
        <v>0</v>
      </c>
      <c r="L19" s="5"/>
    </row>
    <row r="20" spans="1:12" ht="15.75">
      <c r="A20" s="1"/>
      <c r="B20" s="1"/>
      <c r="D20" s="14" t="s">
        <v>22</v>
      </c>
      <c r="E20" s="1"/>
      <c r="F20" s="3"/>
      <c r="I20" s="53">
        <v>0</v>
      </c>
      <c r="J20" s="62"/>
      <c r="K20" s="83">
        <f t="shared" si="0"/>
        <v>0</v>
      </c>
      <c r="L20" s="5"/>
    </row>
    <row r="21" spans="1:12" ht="15.75">
      <c r="A21" s="1"/>
      <c r="B21" s="1"/>
      <c r="D21" s="14" t="s">
        <v>23</v>
      </c>
      <c r="E21" s="1"/>
      <c r="F21" s="3"/>
      <c r="I21" s="53">
        <v>0</v>
      </c>
      <c r="J21" s="62"/>
      <c r="K21" s="83">
        <f t="shared" si="0"/>
        <v>0</v>
      </c>
      <c r="L21" s="5"/>
    </row>
    <row r="22" spans="1:12" ht="15.75">
      <c r="A22" s="1"/>
      <c r="B22" s="1"/>
      <c r="D22" s="14" t="s">
        <v>24</v>
      </c>
      <c r="E22" s="1"/>
      <c r="F22" s="3"/>
      <c r="I22" s="53">
        <v>0</v>
      </c>
      <c r="J22" s="62"/>
      <c r="K22" s="83">
        <f t="shared" si="0"/>
        <v>0</v>
      </c>
      <c r="L22" s="5"/>
    </row>
    <row r="23" spans="1:12" ht="15.75">
      <c r="A23" s="1"/>
      <c r="B23" s="1"/>
      <c r="D23" s="14" t="s">
        <v>130</v>
      </c>
      <c r="E23" s="1"/>
      <c r="F23" s="3"/>
      <c r="I23" s="53">
        <v>0</v>
      </c>
      <c r="J23" s="62"/>
      <c r="K23" s="83">
        <f t="shared" si="0"/>
        <v>0</v>
      </c>
      <c r="L23" s="5"/>
    </row>
    <row r="24" spans="1:12" ht="15.75">
      <c r="A24" s="1"/>
      <c r="B24" s="1"/>
      <c r="C24" s="1"/>
      <c r="D24" s="1"/>
      <c r="E24" s="28" t="s">
        <v>25</v>
      </c>
      <c r="F24" s="29"/>
      <c r="G24" s="1"/>
      <c r="H24" s="1"/>
      <c r="I24" s="64">
        <f>SUM(I15:I23)</f>
        <v>0</v>
      </c>
      <c r="J24" s="62"/>
      <c r="K24" s="63">
        <f t="shared" si="0"/>
        <v>0</v>
      </c>
      <c r="L24" s="5"/>
    </row>
    <row r="25" spans="1:12" ht="8.25" customHeight="1">
      <c r="A25" s="1"/>
      <c r="B25" s="1"/>
      <c r="C25" s="1"/>
      <c r="D25" s="1"/>
      <c r="E25" s="1"/>
      <c r="F25" s="1"/>
      <c r="G25" s="1"/>
      <c r="H25" s="1"/>
      <c r="I25" s="67"/>
      <c r="J25" s="62"/>
      <c r="K25" s="57" t="s">
        <v>2</v>
      </c>
      <c r="L25" s="5"/>
    </row>
    <row r="26" spans="1:12" ht="15.75">
      <c r="A26" s="1"/>
      <c r="B26" s="25" t="s">
        <v>26</v>
      </c>
      <c r="C26" s="25" t="s">
        <v>27</v>
      </c>
      <c r="D26" s="23"/>
      <c r="E26" s="23"/>
      <c r="F26" s="23"/>
      <c r="G26" s="1"/>
      <c r="H26" s="1"/>
      <c r="I26" s="67"/>
      <c r="J26" s="62"/>
      <c r="K26" s="57" t="s">
        <v>2</v>
      </c>
      <c r="L26" s="5"/>
    </row>
    <row r="27" spans="1:12" ht="15.75">
      <c r="A27" s="1"/>
      <c r="B27" s="1"/>
      <c r="C27" s="1"/>
      <c r="D27" s="1"/>
      <c r="E27" s="30" t="s">
        <v>28</v>
      </c>
      <c r="F27" s="30"/>
      <c r="G27" s="30"/>
      <c r="I27" s="67"/>
      <c r="J27" s="62"/>
      <c r="K27" s="57" t="s">
        <v>2</v>
      </c>
      <c r="L27" s="5"/>
    </row>
    <row r="28" spans="1:12" ht="15.75">
      <c r="A28" s="1"/>
      <c r="B28" s="1"/>
      <c r="C28" s="1"/>
      <c r="D28" s="14" t="s">
        <v>29</v>
      </c>
      <c r="E28" s="7">
        <f>(RATES!$E$28)</f>
        <v>0.3</v>
      </c>
      <c r="F28" s="7"/>
      <c r="G28" s="7"/>
      <c r="I28" s="67">
        <f>ROUND(+E28*I15,0)</f>
        <v>0</v>
      </c>
      <c r="J28" s="62"/>
      <c r="K28" s="83">
        <f aca="true" t="shared" si="1" ref="K28:K35">SUM(I28:J28)</f>
        <v>0</v>
      </c>
      <c r="L28" s="5"/>
    </row>
    <row r="29" spans="1:12" ht="15.75">
      <c r="A29" s="1"/>
      <c r="B29" s="1"/>
      <c r="C29" s="1"/>
      <c r="D29" s="14" t="s">
        <v>141</v>
      </c>
      <c r="E29" s="7">
        <f>(RATES!$E$29)</f>
        <v>0.31</v>
      </c>
      <c r="F29" s="7"/>
      <c r="G29" s="7"/>
      <c r="I29" s="67">
        <f aca="true" t="shared" si="2" ref="I29:I34">ROUND(+E29*I18,0)</f>
        <v>0</v>
      </c>
      <c r="J29" s="62"/>
      <c r="K29" s="83">
        <f t="shared" si="1"/>
        <v>0</v>
      </c>
      <c r="L29" s="5"/>
    </row>
    <row r="30" spans="1:12" ht="15.75">
      <c r="A30" s="1"/>
      <c r="B30" s="1"/>
      <c r="C30" s="1"/>
      <c r="D30" s="14" t="s">
        <v>132</v>
      </c>
      <c r="E30" s="7">
        <f>RATES!$E$32</f>
        <v>0.244</v>
      </c>
      <c r="F30" s="7"/>
      <c r="G30" s="7"/>
      <c r="I30" s="67">
        <f t="shared" si="2"/>
        <v>0</v>
      </c>
      <c r="J30" s="62"/>
      <c r="K30" s="83">
        <f t="shared" si="1"/>
        <v>0</v>
      </c>
      <c r="L30" s="5"/>
    </row>
    <row r="31" spans="1:12" ht="15.75">
      <c r="A31" s="1"/>
      <c r="B31" s="1"/>
      <c r="C31" s="1"/>
      <c r="D31" s="14" t="s">
        <v>22</v>
      </c>
      <c r="E31" s="7">
        <f>(RATES!$E$31)</f>
        <v>0.055</v>
      </c>
      <c r="F31" s="7"/>
      <c r="G31" s="7"/>
      <c r="I31" s="67">
        <f t="shared" si="2"/>
        <v>0</v>
      </c>
      <c r="J31" s="62"/>
      <c r="K31" s="83">
        <f t="shared" si="1"/>
        <v>0</v>
      </c>
      <c r="L31" s="5"/>
    </row>
    <row r="32" spans="1:12" ht="15.75">
      <c r="A32" s="1"/>
      <c r="B32" s="1"/>
      <c r="C32" s="1"/>
      <c r="D32" s="14" t="s">
        <v>23</v>
      </c>
      <c r="E32" s="7">
        <f>(RATES!$E$31)</f>
        <v>0.055</v>
      </c>
      <c r="F32" s="7"/>
      <c r="G32" s="7"/>
      <c r="I32" s="67">
        <f t="shared" si="2"/>
        <v>0</v>
      </c>
      <c r="J32" s="62"/>
      <c r="K32" s="83">
        <f t="shared" si="1"/>
        <v>0</v>
      </c>
      <c r="L32" s="5"/>
    </row>
    <row r="33" spans="1:12" ht="15.75">
      <c r="A33" s="1"/>
      <c r="B33" s="1"/>
      <c r="C33" s="1"/>
      <c r="D33" s="14" t="s">
        <v>30</v>
      </c>
      <c r="E33" s="7">
        <f>(RATES!$E$32)</f>
        <v>0.244</v>
      </c>
      <c r="F33" s="7"/>
      <c r="G33" s="7"/>
      <c r="I33" s="67">
        <f t="shared" si="2"/>
        <v>0</v>
      </c>
      <c r="J33" s="62"/>
      <c r="K33" s="83">
        <f t="shared" si="1"/>
        <v>0</v>
      </c>
      <c r="L33" s="5"/>
    </row>
    <row r="34" spans="1:12" ht="15.75">
      <c r="A34" s="1"/>
      <c r="B34" s="1"/>
      <c r="C34" s="1"/>
      <c r="D34" s="14" t="s">
        <v>131</v>
      </c>
      <c r="E34" s="7">
        <f>(RATES!$E$30)</f>
        <v>0.43</v>
      </c>
      <c r="F34" s="7"/>
      <c r="G34" s="7"/>
      <c r="I34" s="67">
        <f t="shared" si="2"/>
        <v>0</v>
      </c>
      <c r="J34" s="62"/>
      <c r="K34" s="83">
        <f t="shared" si="1"/>
        <v>0</v>
      </c>
      <c r="L34" s="5"/>
    </row>
    <row r="35" spans="1:12" ht="15.75">
      <c r="A35" s="1"/>
      <c r="B35" s="1"/>
      <c r="C35" s="1"/>
      <c r="D35" s="1"/>
      <c r="E35" s="28" t="s">
        <v>31</v>
      </c>
      <c r="F35" s="29"/>
      <c r="G35" s="29"/>
      <c r="H35" s="29"/>
      <c r="I35" s="64">
        <f>SUM(I28:I34)</f>
        <v>0</v>
      </c>
      <c r="J35" s="62"/>
      <c r="K35" s="63">
        <f t="shared" si="1"/>
        <v>0</v>
      </c>
      <c r="L35" s="5"/>
    </row>
    <row r="36" spans="1:12" ht="7.5" customHeight="1">
      <c r="A36" s="1"/>
      <c r="B36" s="1"/>
      <c r="C36" s="1"/>
      <c r="D36" s="1"/>
      <c r="E36" s="29"/>
      <c r="F36" s="29"/>
      <c r="G36" s="29"/>
      <c r="H36" s="29"/>
      <c r="I36" s="67"/>
      <c r="J36" s="58"/>
      <c r="K36" s="57" t="s">
        <v>2</v>
      </c>
      <c r="L36" s="6"/>
    </row>
    <row r="37" spans="1:12" s="35" customFormat="1" ht="15.75">
      <c r="A37" s="23"/>
      <c r="B37" s="51" t="s">
        <v>32</v>
      </c>
      <c r="C37" s="23"/>
      <c r="E37" s="32"/>
      <c r="F37" s="32"/>
      <c r="G37" s="32"/>
      <c r="H37" s="32"/>
      <c r="I37" s="59">
        <f>SUM(I35+I24)</f>
        <v>0</v>
      </c>
      <c r="J37" s="60"/>
      <c r="K37" s="78">
        <f>SUM(I37:J37)</f>
        <v>0</v>
      </c>
      <c r="L37" s="33"/>
    </row>
    <row r="38" spans="1:12" ht="8.25" customHeight="1">
      <c r="A38" s="1"/>
      <c r="B38" s="1"/>
      <c r="C38" s="1"/>
      <c r="D38" s="32"/>
      <c r="E38" s="29"/>
      <c r="F38" s="29"/>
      <c r="G38" s="29"/>
      <c r="H38" s="29"/>
      <c r="I38" s="67"/>
      <c r="J38" s="58"/>
      <c r="K38" s="57" t="s">
        <v>2</v>
      </c>
      <c r="L38" s="6"/>
    </row>
    <row r="39" spans="1:12" ht="15.75">
      <c r="A39" s="1"/>
      <c r="B39" s="25" t="s">
        <v>33</v>
      </c>
      <c r="C39" s="25" t="s">
        <v>34</v>
      </c>
      <c r="D39" s="23"/>
      <c r="E39" s="29"/>
      <c r="F39" s="29"/>
      <c r="G39" s="29"/>
      <c r="H39" s="29"/>
      <c r="I39" s="67"/>
      <c r="J39" s="58"/>
      <c r="K39" s="57" t="s">
        <v>2</v>
      </c>
      <c r="L39" s="6"/>
    </row>
    <row r="40" spans="1:12" ht="15.75">
      <c r="A40" s="1"/>
      <c r="B40" s="23"/>
      <c r="C40" s="23"/>
      <c r="D40" s="11" t="s">
        <v>35</v>
      </c>
      <c r="E40" s="34"/>
      <c r="F40" s="34"/>
      <c r="G40" s="34"/>
      <c r="H40" s="34"/>
      <c r="I40" s="53">
        <v>0</v>
      </c>
      <c r="J40" s="58"/>
      <c r="K40" s="83">
        <f>SUM(I40:J40)</f>
        <v>0</v>
      </c>
      <c r="L40" s="6"/>
    </row>
    <row r="41" spans="1:12" ht="15.75">
      <c r="A41" s="1"/>
      <c r="B41" s="23"/>
      <c r="C41" s="23"/>
      <c r="D41" s="11" t="s">
        <v>35</v>
      </c>
      <c r="E41" s="34"/>
      <c r="F41" s="34"/>
      <c r="G41" s="34"/>
      <c r="H41" s="34"/>
      <c r="I41" s="53">
        <v>0</v>
      </c>
      <c r="J41" s="58"/>
      <c r="K41" s="83">
        <f>SUM(I41:J41)</f>
        <v>0</v>
      </c>
      <c r="L41" s="6"/>
    </row>
    <row r="42" spans="1:12" s="35" customFormat="1" ht="15.75">
      <c r="A42" s="23"/>
      <c r="B42" s="23"/>
      <c r="C42" s="23"/>
      <c r="D42" s="31" t="s">
        <v>36</v>
      </c>
      <c r="E42" s="32"/>
      <c r="F42" s="32"/>
      <c r="G42" s="32"/>
      <c r="H42" s="32"/>
      <c r="I42" s="69">
        <f>SUM(I40:I41)</f>
        <v>0</v>
      </c>
      <c r="J42" s="60"/>
      <c r="K42" s="69">
        <f>SUM(I42:J42)</f>
        <v>0</v>
      </c>
      <c r="L42" s="33"/>
    </row>
    <row r="43" spans="1:12" ht="9" customHeight="1">
      <c r="A43" s="1"/>
      <c r="B43" s="1"/>
      <c r="C43" s="1"/>
      <c r="D43" s="32"/>
      <c r="E43" s="29"/>
      <c r="F43" s="29"/>
      <c r="G43" s="29"/>
      <c r="H43" s="29"/>
      <c r="I43" s="67"/>
      <c r="J43" s="58"/>
      <c r="K43" s="62"/>
      <c r="L43" s="6"/>
    </row>
    <row r="44" spans="1:12" ht="15.75">
      <c r="A44" s="1"/>
      <c r="B44" s="25" t="s">
        <v>37</v>
      </c>
      <c r="C44" s="25" t="s">
        <v>38</v>
      </c>
      <c r="D44" s="1"/>
      <c r="E44" s="23"/>
      <c r="F44" s="23"/>
      <c r="G44" s="1"/>
      <c r="H44" s="1"/>
      <c r="I44" s="70" t="s">
        <v>2</v>
      </c>
      <c r="J44" s="62"/>
      <c r="K44" s="62"/>
      <c r="L44" s="5"/>
    </row>
    <row r="45" spans="1:12" ht="15.75">
      <c r="A45" s="1"/>
      <c r="B45" s="23"/>
      <c r="C45" s="23"/>
      <c r="D45" s="14" t="s">
        <v>39</v>
      </c>
      <c r="E45" s="11" t="s">
        <v>35</v>
      </c>
      <c r="F45" s="35"/>
      <c r="I45" s="53">
        <v>0</v>
      </c>
      <c r="J45" s="62"/>
      <c r="K45" s="83">
        <f>SUM(I45:J45)</f>
        <v>0</v>
      </c>
      <c r="L45" s="5"/>
    </row>
    <row r="46" spans="1:12" ht="15.75">
      <c r="A46" s="1"/>
      <c r="B46" s="23"/>
      <c r="C46" s="23"/>
      <c r="D46" s="14" t="s">
        <v>40</v>
      </c>
      <c r="E46" s="11" t="s">
        <v>35</v>
      </c>
      <c r="F46" s="35"/>
      <c r="I46" s="53">
        <v>0</v>
      </c>
      <c r="J46" s="62"/>
      <c r="K46" s="83">
        <f>SUM(I46:J46)</f>
        <v>0</v>
      </c>
      <c r="L46" s="5"/>
    </row>
    <row r="47" spans="1:12" s="35" customFormat="1" ht="15.75">
      <c r="A47" s="23"/>
      <c r="B47" s="23"/>
      <c r="C47" s="23"/>
      <c r="D47" s="31" t="s">
        <v>41</v>
      </c>
      <c r="E47" s="32"/>
      <c r="F47" s="32"/>
      <c r="G47" s="32"/>
      <c r="H47" s="32"/>
      <c r="I47" s="69">
        <f>SUM(I45:I46)</f>
        <v>0</v>
      </c>
      <c r="J47" s="60"/>
      <c r="K47" s="56">
        <f>SUM(I47:J47)</f>
        <v>0</v>
      </c>
      <c r="L47" s="33"/>
    </row>
    <row r="48" spans="1:12" ht="10.5" customHeight="1">
      <c r="A48" s="1"/>
      <c r="B48" s="1"/>
      <c r="C48" s="1"/>
      <c r="D48" s="32"/>
      <c r="E48" s="29"/>
      <c r="F48" s="29"/>
      <c r="G48" s="29"/>
      <c r="H48" s="29"/>
      <c r="I48" s="67"/>
      <c r="J48" s="58"/>
      <c r="K48" s="62"/>
      <c r="L48" s="6"/>
    </row>
    <row r="49" spans="1:12" ht="15.75">
      <c r="A49" s="1"/>
      <c r="B49" s="25" t="s">
        <v>42</v>
      </c>
      <c r="C49" s="25" t="s">
        <v>43</v>
      </c>
      <c r="D49" s="23"/>
      <c r="E49" s="23"/>
      <c r="F49" s="23"/>
      <c r="G49" s="1"/>
      <c r="H49" s="1"/>
      <c r="I49" s="70" t="s">
        <v>2</v>
      </c>
      <c r="J49" s="62"/>
      <c r="K49" s="62"/>
      <c r="L49" s="5"/>
    </row>
    <row r="50" spans="1:12" ht="15.75">
      <c r="A50" s="1"/>
      <c r="B50" s="23"/>
      <c r="C50" s="23"/>
      <c r="D50" s="14" t="s">
        <v>44</v>
      </c>
      <c r="E50" s="3"/>
      <c r="F50" s="35"/>
      <c r="I50" s="53">
        <v>0</v>
      </c>
      <c r="J50" s="62"/>
      <c r="K50" s="83">
        <f aca="true" t="shared" si="3" ref="K50:K60">SUM(I50:J50)</f>
        <v>0</v>
      </c>
      <c r="L50" s="5"/>
    </row>
    <row r="51" spans="1:12" ht="15.75">
      <c r="A51" s="1"/>
      <c r="B51" s="23"/>
      <c r="C51" s="23"/>
      <c r="D51" s="14" t="s">
        <v>45</v>
      </c>
      <c r="E51" s="3"/>
      <c r="F51" s="35"/>
      <c r="I51" s="53">
        <v>0</v>
      </c>
      <c r="J51" s="62"/>
      <c r="K51" s="83">
        <f t="shared" si="3"/>
        <v>0</v>
      </c>
      <c r="L51" s="5"/>
    </row>
    <row r="52" spans="1:12" ht="15.75">
      <c r="A52" s="1"/>
      <c r="B52" s="23"/>
      <c r="C52" s="23"/>
      <c r="D52" s="14" t="s">
        <v>46</v>
      </c>
      <c r="E52" s="3"/>
      <c r="F52" s="35"/>
      <c r="I52" s="53">
        <v>0</v>
      </c>
      <c r="J52" s="62"/>
      <c r="K52" s="83">
        <f t="shared" si="3"/>
        <v>0</v>
      </c>
      <c r="L52" s="5"/>
    </row>
    <row r="53" spans="1:12" ht="15.75">
      <c r="A53" s="1"/>
      <c r="B53" s="23"/>
      <c r="C53" s="23"/>
      <c r="D53" s="14" t="s">
        <v>47</v>
      </c>
      <c r="E53" s="3"/>
      <c r="F53" s="35"/>
      <c r="I53" s="53">
        <v>0</v>
      </c>
      <c r="J53" s="62"/>
      <c r="K53" s="83">
        <f t="shared" si="3"/>
        <v>0</v>
      </c>
      <c r="L53" s="5"/>
    </row>
    <row r="54" spans="1:12" ht="15.75">
      <c r="A54" s="1"/>
      <c r="B54" s="23"/>
      <c r="C54" s="23"/>
      <c r="D54" s="14" t="s">
        <v>138</v>
      </c>
      <c r="E54" s="3"/>
      <c r="F54" s="35"/>
      <c r="I54" s="53">
        <v>0</v>
      </c>
      <c r="J54" s="62"/>
      <c r="K54" s="83">
        <f t="shared" si="3"/>
        <v>0</v>
      </c>
      <c r="L54" s="5"/>
    </row>
    <row r="55" spans="1:12" ht="15.75">
      <c r="A55" s="1"/>
      <c r="B55" s="23"/>
      <c r="C55" s="23"/>
      <c r="D55" s="14" t="s">
        <v>139</v>
      </c>
      <c r="E55" s="3"/>
      <c r="F55" s="35"/>
      <c r="I55" s="53">
        <v>0</v>
      </c>
      <c r="J55" s="62"/>
      <c r="K55" s="83">
        <f>SUM(I55:J55)</f>
        <v>0</v>
      </c>
      <c r="L55" s="5"/>
    </row>
    <row r="56" spans="1:12" ht="15.75">
      <c r="A56" s="1"/>
      <c r="B56" s="23"/>
      <c r="C56" s="23"/>
      <c r="D56" s="14" t="s">
        <v>48</v>
      </c>
      <c r="E56" s="23"/>
      <c r="F56" s="23"/>
      <c r="G56" s="1"/>
      <c r="H56" s="1"/>
      <c r="I56" s="53">
        <v>0</v>
      </c>
      <c r="J56" s="62"/>
      <c r="K56" s="83">
        <f>SUM(I56:J56)</f>
        <v>0</v>
      </c>
      <c r="L56" s="5"/>
    </row>
    <row r="57" spans="1:12" ht="15.75">
      <c r="A57" s="1"/>
      <c r="B57" s="23"/>
      <c r="C57" s="23"/>
      <c r="D57" s="25" t="s">
        <v>140</v>
      </c>
      <c r="E57" s="11"/>
      <c r="F57" s="35"/>
      <c r="I57" s="53">
        <v>0</v>
      </c>
      <c r="J57" s="62"/>
      <c r="K57" s="83">
        <f t="shared" si="3"/>
        <v>0</v>
      </c>
      <c r="L57" s="5"/>
    </row>
    <row r="58" spans="1:12" ht="15.75">
      <c r="A58" s="1"/>
      <c r="B58" s="23"/>
      <c r="C58" s="23"/>
      <c r="D58" s="91" t="s">
        <v>134</v>
      </c>
      <c r="E58" s="11"/>
      <c r="F58" s="35"/>
      <c r="I58" s="53">
        <v>0</v>
      </c>
      <c r="J58" s="62"/>
      <c r="K58" s="83">
        <f t="shared" si="3"/>
        <v>0</v>
      </c>
      <c r="L58" s="5"/>
    </row>
    <row r="59" spans="1:12" ht="15.75">
      <c r="A59" s="1"/>
      <c r="B59" s="23"/>
      <c r="C59" s="23"/>
      <c r="D59" s="91" t="s">
        <v>148</v>
      </c>
      <c r="E59" s="11"/>
      <c r="F59" s="35"/>
      <c r="I59" s="53">
        <v>0</v>
      </c>
      <c r="J59" s="62"/>
      <c r="K59" s="83">
        <f t="shared" si="3"/>
        <v>0</v>
      </c>
      <c r="L59" s="5"/>
    </row>
    <row r="60" spans="1:12" ht="15.75">
      <c r="A60" s="1"/>
      <c r="B60" s="23"/>
      <c r="C60" s="23"/>
      <c r="D60" s="91" t="s">
        <v>147</v>
      </c>
      <c r="E60" s="11"/>
      <c r="F60" s="35"/>
      <c r="I60" s="53">
        <v>0</v>
      </c>
      <c r="J60" s="62"/>
      <c r="K60" s="83">
        <f t="shared" si="3"/>
        <v>0</v>
      </c>
      <c r="L60" s="5"/>
    </row>
    <row r="61" spans="1:12" s="35" customFormat="1" ht="15.75">
      <c r="A61" s="23"/>
      <c r="B61" s="51" t="s">
        <v>51</v>
      </c>
      <c r="E61" s="32"/>
      <c r="F61" s="32"/>
      <c r="G61" s="32"/>
      <c r="H61" s="32"/>
      <c r="I61" s="69">
        <f>SUM(I50:I60)</f>
        <v>0</v>
      </c>
      <c r="J61" s="55"/>
      <c r="K61" s="56">
        <f>SUM(I61:J61)</f>
        <v>0</v>
      </c>
      <c r="L61" s="38"/>
    </row>
    <row r="62" spans="1:12" ht="10.5" customHeight="1">
      <c r="A62" s="1"/>
      <c r="B62" s="23"/>
      <c r="C62" s="23"/>
      <c r="D62" s="29"/>
      <c r="E62" s="32"/>
      <c r="F62" s="32"/>
      <c r="G62" s="29"/>
      <c r="H62" s="29"/>
      <c r="I62" s="67"/>
      <c r="J62" s="58"/>
      <c r="K62" s="57" t="s">
        <v>2</v>
      </c>
      <c r="L62" s="6"/>
    </row>
    <row r="63" spans="1:12" s="35" customFormat="1" ht="17.25" thickBot="1">
      <c r="A63" s="23"/>
      <c r="B63" s="32"/>
      <c r="C63" s="32"/>
      <c r="D63" s="32"/>
      <c r="E63" s="23"/>
      <c r="F63" s="36" t="s">
        <v>52</v>
      </c>
      <c r="G63" s="45"/>
      <c r="H63" s="45"/>
      <c r="I63" s="92">
        <f>SUM(+I61+I47+I42+I37)</f>
        <v>0</v>
      </c>
      <c r="J63" s="81"/>
      <c r="K63" s="93">
        <f>SUM(I63:J63)</f>
        <v>0</v>
      </c>
      <c r="L63" s="38"/>
    </row>
    <row r="64" spans="1:12" ht="17.25" thickTop="1">
      <c r="A64" s="23"/>
      <c r="B64" s="32"/>
      <c r="C64" s="32"/>
      <c r="D64" s="32"/>
      <c r="E64" s="23"/>
      <c r="F64" s="36"/>
      <c r="G64" s="45"/>
      <c r="H64" s="45"/>
      <c r="I64" s="82"/>
      <c r="J64" s="81"/>
      <c r="K64" s="81"/>
      <c r="L64" s="38"/>
    </row>
    <row r="65" spans="1:12" ht="15.75">
      <c r="A65" s="23"/>
      <c r="B65" s="32"/>
      <c r="C65" s="32"/>
      <c r="D65" s="32"/>
      <c r="E65" s="23"/>
      <c r="F65" s="94" t="s">
        <v>135</v>
      </c>
      <c r="G65" s="45"/>
      <c r="H65" s="45"/>
      <c r="I65" s="96">
        <f>(IF((I57)&gt;25000,(25000),I57)+(IF((I58)&gt;25000,(25000),I58)+(IF((I59)&gt;25000,(25000),I59)+(IF((I60)&gt;25000,(25000),I60)+SUM(I63-I42-I54-I55-I57-I58-I59-I60)))))</f>
        <v>0</v>
      </c>
      <c r="J65" s="62"/>
      <c r="K65" s="96">
        <f>SUM(I65:J65)</f>
        <v>0</v>
      </c>
      <c r="L65" s="38"/>
    </row>
    <row r="66" spans="1:12" ht="15.75">
      <c r="A66" s="1"/>
      <c r="B66" s="37" t="s">
        <v>53</v>
      </c>
      <c r="C66" s="1"/>
      <c r="D66" s="1"/>
      <c r="I66" s="53"/>
      <c r="J66" s="72"/>
      <c r="K66" s="72"/>
      <c r="L66" s="5"/>
    </row>
    <row r="67" spans="1:12" ht="15.75">
      <c r="A67" s="1"/>
      <c r="B67" s="14" t="s">
        <v>54</v>
      </c>
      <c r="C67" s="1"/>
      <c r="E67" s="7">
        <f>IF(AND(($F$78)="R",($F$79)="C"),(RATES!E35),IF(AND(($F$78)="R",($F$79)="O"),(RATES!E40),IF(AND(($F$78)="I",($F$79)="C"),(RATES!E36),IF(AND(($F$78)="I",($F$79)="O"),(RATES!E41),IF(AND(($F$78)="P",($F$79)="C"),(RATES!E37),IF(AND(($F$78)="P",($F$79)="O"),(RATES!E42),($F$81)))))))</f>
        <v>0.535</v>
      </c>
      <c r="F67" s="7"/>
      <c r="G67" s="7"/>
      <c r="H67" s="7"/>
      <c r="I67" s="62">
        <f>E67*(I63-I42-I54-I55-I57-I58-I59-I60)</f>
        <v>0</v>
      </c>
      <c r="J67" s="62"/>
      <c r="K67" s="83">
        <f aca="true" t="shared" si="4" ref="K67:K72">SUM(I67:J67)</f>
        <v>0</v>
      </c>
      <c r="L67" s="5"/>
    </row>
    <row r="68" spans="1:12" ht="15.75">
      <c r="A68" s="1"/>
      <c r="B68" s="14" t="s">
        <v>55</v>
      </c>
      <c r="E68" s="7">
        <f>+E67</f>
        <v>0.535</v>
      </c>
      <c r="F68" s="7"/>
      <c r="G68" s="7"/>
      <c r="I68" s="62">
        <f>IF((I57)&lt;25001,(I57)*(E68),(25000)*(E68))</f>
        <v>0</v>
      </c>
      <c r="J68" s="62"/>
      <c r="K68" s="83">
        <f t="shared" si="4"/>
        <v>0</v>
      </c>
      <c r="L68" s="5"/>
    </row>
    <row r="69" spans="1:12" ht="15.75">
      <c r="A69" s="1"/>
      <c r="B69" s="14" t="s">
        <v>56</v>
      </c>
      <c r="E69" s="7">
        <f>+E68</f>
        <v>0.535</v>
      </c>
      <c r="F69" s="7"/>
      <c r="G69" s="7"/>
      <c r="I69" s="62">
        <f>IF((I58)&lt;25001,(I58)*(E69),(25000)*(E69))</f>
        <v>0</v>
      </c>
      <c r="J69" s="62"/>
      <c r="K69" s="83">
        <f t="shared" si="4"/>
        <v>0</v>
      </c>
      <c r="L69" s="5"/>
    </row>
    <row r="70" spans="1:12" ht="15.75">
      <c r="A70" s="1"/>
      <c r="B70" s="14" t="s">
        <v>149</v>
      </c>
      <c r="E70" s="7">
        <f>+E69</f>
        <v>0.535</v>
      </c>
      <c r="F70" s="7"/>
      <c r="G70" s="7"/>
      <c r="I70" s="62">
        <f>IF((I59)&lt;25001,(I59)*(E70),(25000)*(E70))</f>
        <v>0</v>
      </c>
      <c r="J70" s="62"/>
      <c r="K70" s="83">
        <f t="shared" si="4"/>
        <v>0</v>
      </c>
      <c r="L70" s="5"/>
    </row>
    <row r="71" spans="1:12" ht="15.75">
      <c r="A71" s="1"/>
      <c r="B71" s="14" t="s">
        <v>150</v>
      </c>
      <c r="C71" s="1"/>
      <c r="D71" s="1"/>
      <c r="E71" s="7">
        <f>+E68</f>
        <v>0.535</v>
      </c>
      <c r="F71" s="7"/>
      <c r="G71" s="7"/>
      <c r="I71" s="62">
        <f>IF((I60)&lt;25001,(I60)*(E71),(25000)*(E71))</f>
        <v>0</v>
      </c>
      <c r="J71" s="62"/>
      <c r="K71" s="83">
        <f t="shared" si="4"/>
        <v>0</v>
      </c>
      <c r="L71" s="5"/>
    </row>
    <row r="72" spans="1:12" ht="15.75">
      <c r="A72" s="1"/>
      <c r="B72" s="51" t="s">
        <v>57</v>
      </c>
      <c r="C72" s="1"/>
      <c r="D72" s="27"/>
      <c r="E72" s="39" t="str">
        <f>IF((F80)="N","(total direct costs less exclusions)","(total direct costs including equipment)")</f>
        <v>(total direct costs less exclusions)</v>
      </c>
      <c r="F72" s="7"/>
      <c r="G72" s="7"/>
      <c r="H72" s="7"/>
      <c r="I72" s="69">
        <f>SUM(I67:I71)</f>
        <v>0</v>
      </c>
      <c r="J72" s="55"/>
      <c r="K72" s="56">
        <f t="shared" si="4"/>
        <v>0</v>
      </c>
      <c r="L72" s="5"/>
    </row>
    <row r="73" spans="1:12" ht="12" customHeight="1">
      <c r="A73" s="1"/>
      <c r="B73" s="51"/>
      <c r="C73" s="1"/>
      <c r="D73" s="27"/>
      <c r="E73" s="39"/>
      <c r="F73" s="7"/>
      <c r="G73" s="7"/>
      <c r="H73" s="7"/>
      <c r="I73" s="77"/>
      <c r="J73" s="55"/>
      <c r="K73" s="78"/>
      <c r="L73" s="5"/>
    </row>
    <row r="74" spans="1:12" ht="19.5" thickBot="1">
      <c r="A74" s="1"/>
      <c r="B74" s="51"/>
      <c r="C74" s="1"/>
      <c r="D74" s="76" t="s">
        <v>58</v>
      </c>
      <c r="E74" s="39"/>
      <c r="F74" s="7"/>
      <c r="G74" s="7"/>
      <c r="H74" s="7"/>
      <c r="I74" s="93">
        <f>I72+I63</f>
        <v>0</v>
      </c>
      <c r="J74" s="81"/>
      <c r="K74" s="93">
        <f>SUM(I74:J74)</f>
        <v>0</v>
      </c>
      <c r="L74" s="5"/>
    </row>
    <row r="75" spans="1:12" ht="8.25" customHeight="1" thickTop="1">
      <c r="A75" s="1"/>
      <c r="B75" s="32"/>
      <c r="C75" s="1"/>
      <c r="D75" s="39"/>
      <c r="E75" s="7"/>
      <c r="F75" s="7"/>
      <c r="G75" s="7"/>
      <c r="H75" s="7"/>
      <c r="I75" s="62"/>
      <c r="J75" s="62"/>
      <c r="K75" s="57" t="s">
        <v>2</v>
      </c>
      <c r="L75" s="5"/>
    </row>
    <row r="76" spans="1:12" ht="15.75">
      <c r="A76" s="1"/>
      <c r="B76" s="1"/>
      <c r="C76" s="1"/>
      <c r="D76" s="1"/>
      <c r="E76" s="1"/>
      <c r="F76" s="1"/>
      <c r="G76" s="1"/>
      <c r="H76" s="1"/>
      <c r="I76" s="61"/>
      <c r="J76" s="73"/>
      <c r="K76" s="74"/>
      <c r="L76" s="1"/>
    </row>
    <row r="77" ht="15.75">
      <c r="D77" s="40" t="s">
        <v>59</v>
      </c>
    </row>
    <row r="78" spans="4:7" ht="15.75">
      <c r="D78" s="15" t="s">
        <v>60</v>
      </c>
      <c r="F78" s="16" t="s">
        <v>61</v>
      </c>
      <c r="G78" s="15" t="s">
        <v>62</v>
      </c>
    </row>
    <row r="79" spans="4:7" ht="15.75">
      <c r="D79" s="15" t="s">
        <v>63</v>
      </c>
      <c r="F79" s="16" t="s">
        <v>64</v>
      </c>
      <c r="G79" s="15" t="s">
        <v>65</v>
      </c>
    </row>
    <row r="80" spans="4:7" ht="15.75">
      <c r="D80" s="15" t="s">
        <v>66</v>
      </c>
      <c r="F80" s="16" t="s">
        <v>67</v>
      </c>
      <c r="G80" s="15" t="s">
        <v>68</v>
      </c>
    </row>
    <row r="81" spans="4:6" ht="15.75">
      <c r="D81" s="15" t="s">
        <v>69</v>
      </c>
      <c r="F81" s="9">
        <v>0</v>
      </c>
    </row>
  </sheetData>
  <printOptions/>
  <pageMargins left="0.5" right="0.3" top="0.5" bottom="0.5" header="0.5" footer="0.5"/>
  <pageSetup fitToHeight="1" fitToWidth="1" horizontalDpi="300" verticalDpi="300" orientation="portrait" scale="61" r:id="rId1"/>
  <headerFooter alignWithMargins="0">
    <oddFooter>&amp;L&amp;D  &amp;CSPONSORED PROGRAMS&amp;RFile 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1"/>
  <sheetViews>
    <sheetView showGridLines="0" zoomScale="75" zoomScaleNormal="75" workbookViewId="0" topLeftCell="A27">
      <selection activeCell="K54" sqref="K54"/>
    </sheetView>
  </sheetViews>
  <sheetFormatPr defaultColWidth="9.625" defaultRowHeight="15.75"/>
  <cols>
    <col min="1" max="3" width="2.625" style="0" customWidth="1"/>
    <col min="4" max="4" width="17.375" style="0" customWidth="1"/>
    <col min="5" max="5" width="9.25390625" style="0" customWidth="1"/>
    <col min="6" max="6" width="7.625" style="0" customWidth="1"/>
    <col min="7" max="7" width="9.875" style="0" customWidth="1"/>
    <col min="8" max="8" width="4.125" style="0" customWidth="1"/>
    <col min="9" max="9" width="13.75390625" style="0" customWidth="1"/>
    <col min="10" max="10" width="2.75390625" style="0" customWidth="1"/>
    <col min="11" max="11" width="11.25390625" style="0" customWidth="1"/>
    <col min="12" max="12" width="1.625" style="0" customWidth="1"/>
    <col min="13" max="13" width="14.625" style="0" customWidth="1"/>
    <col min="14" max="14" width="2.625" style="0" customWidth="1"/>
  </cols>
  <sheetData>
    <row r="1" spans="1:13" ht="18.75">
      <c r="A1" s="1"/>
      <c r="B1" s="19" t="s">
        <v>0</v>
      </c>
      <c r="C1" s="20"/>
      <c r="D1" s="20"/>
      <c r="E1" s="20"/>
      <c r="F1" s="20"/>
      <c r="G1" s="20"/>
      <c r="H1" s="20"/>
      <c r="I1" s="21"/>
      <c r="J1" s="20"/>
      <c r="K1" s="41"/>
      <c r="L1" s="42"/>
      <c r="M1" s="41"/>
    </row>
    <row r="2" spans="1:13" ht="18.75">
      <c r="A2" s="1"/>
      <c r="B2" s="19" t="s">
        <v>70</v>
      </c>
      <c r="C2" s="20"/>
      <c r="D2" s="20"/>
      <c r="E2" s="20"/>
      <c r="F2" s="20"/>
      <c r="G2" s="20"/>
      <c r="H2" s="20"/>
      <c r="I2" s="21"/>
      <c r="J2" s="20"/>
      <c r="K2" s="41"/>
      <c r="L2" s="42"/>
      <c r="M2" s="41"/>
    </row>
    <row r="3" spans="1:13" ht="9.75" customHeight="1">
      <c r="A3" s="1"/>
      <c r="B3" s="11" t="s">
        <v>2</v>
      </c>
      <c r="C3" s="1"/>
      <c r="I3" s="12" t="s">
        <v>2</v>
      </c>
      <c r="J3" s="1"/>
      <c r="K3" s="8"/>
      <c r="M3" s="8"/>
    </row>
    <row r="4" spans="1:13" ht="15.75">
      <c r="A4" s="14"/>
      <c r="B4" s="25" t="s">
        <v>3</v>
      </c>
      <c r="C4" s="1"/>
      <c r="E4" s="11" t="s">
        <v>95</v>
      </c>
      <c r="G4" s="3"/>
      <c r="I4" s="22" t="s">
        <v>4</v>
      </c>
      <c r="J4" s="3" t="s">
        <v>95</v>
      </c>
      <c r="K4" s="3"/>
      <c r="L4" s="3"/>
      <c r="M4" s="8"/>
    </row>
    <row r="5" spans="1:13" ht="18.75">
      <c r="A5" s="25" t="s">
        <v>5</v>
      </c>
      <c r="B5" s="15"/>
      <c r="C5" s="1"/>
      <c r="E5" s="11" t="s">
        <v>95</v>
      </c>
      <c r="F5" s="3"/>
      <c r="H5" s="2"/>
      <c r="I5" s="43"/>
      <c r="J5" s="3"/>
      <c r="K5" s="3"/>
      <c r="L5" s="3"/>
      <c r="M5" s="8"/>
    </row>
    <row r="6" spans="2:13" ht="15.75">
      <c r="B6" s="15"/>
      <c r="C6" s="25" t="s">
        <v>6</v>
      </c>
      <c r="E6" s="95">
        <f>RATES!E2</f>
        <v>38534</v>
      </c>
      <c r="F6" s="13" t="s">
        <v>7</v>
      </c>
      <c r="G6" s="95">
        <f>RATES!G2</f>
        <v>38898</v>
      </c>
      <c r="H6" s="4"/>
      <c r="I6" s="2"/>
      <c r="J6" s="3"/>
      <c r="K6" s="3"/>
      <c r="L6" s="3"/>
      <c r="M6" s="8"/>
    </row>
    <row r="7" spans="1:14" ht="7.5" customHeight="1">
      <c r="A7" s="1"/>
      <c r="F7" s="3"/>
      <c r="G7" s="1"/>
      <c r="H7" s="1"/>
      <c r="I7" s="17" t="s">
        <v>2</v>
      </c>
      <c r="J7" s="1"/>
      <c r="K7" s="8"/>
      <c r="L7" s="1"/>
      <c r="M7" s="8"/>
      <c r="N7" s="1"/>
    </row>
    <row r="8" spans="1:14" ht="15.75">
      <c r="A8" s="23"/>
      <c r="B8" s="23"/>
      <c r="C8" s="23"/>
      <c r="D8" s="23"/>
      <c r="E8" s="23"/>
      <c r="F8" s="23"/>
      <c r="G8" s="23"/>
      <c r="H8" s="23"/>
      <c r="I8" s="24" t="s">
        <v>28</v>
      </c>
      <c r="J8" s="23"/>
      <c r="K8" s="44" t="s">
        <v>72</v>
      </c>
      <c r="L8" s="23"/>
      <c r="M8" s="44" t="s">
        <v>9</v>
      </c>
      <c r="N8" s="23"/>
    </row>
    <row r="9" spans="1:14" ht="15.75">
      <c r="A9" s="1"/>
      <c r="B9" s="25" t="s">
        <v>10</v>
      </c>
      <c r="C9" s="25" t="s">
        <v>11</v>
      </c>
      <c r="D9" s="23"/>
      <c r="E9" s="23"/>
      <c r="F9" s="23"/>
      <c r="G9" s="1"/>
      <c r="H9" s="1"/>
      <c r="I9" s="2"/>
      <c r="J9" s="1"/>
      <c r="K9" s="8"/>
      <c r="L9" s="1"/>
      <c r="M9" s="8"/>
      <c r="N9" s="1"/>
    </row>
    <row r="10" spans="1:14" ht="15.75">
      <c r="A10" s="1"/>
      <c r="B10" s="1"/>
      <c r="C10" s="26" t="s">
        <v>12</v>
      </c>
      <c r="D10" s="27"/>
      <c r="E10" s="1"/>
      <c r="F10" s="1" t="s">
        <v>13</v>
      </c>
      <c r="G10" s="52" t="s">
        <v>14</v>
      </c>
      <c r="H10" s="1"/>
      <c r="I10" s="2"/>
      <c r="J10" s="1"/>
      <c r="K10" s="2"/>
      <c r="L10" s="1"/>
      <c r="M10" s="2">
        <f>IF(SUM(I10:L10)=0,"",SUM(I10:L10))</f>
      </c>
      <c r="N10" s="1"/>
    </row>
    <row r="11" spans="1:14" ht="15.75">
      <c r="A11" s="1"/>
      <c r="B11" s="1"/>
      <c r="C11" s="1" t="s">
        <v>15</v>
      </c>
      <c r="D11" s="11" t="str">
        <f>E5</f>
        <v>name</v>
      </c>
      <c r="E11" t="s">
        <v>16</v>
      </c>
      <c r="F11" s="88">
        <v>0</v>
      </c>
      <c r="G11" s="87">
        <v>0</v>
      </c>
      <c r="I11" s="53">
        <f>+G11*F11</f>
        <v>0</v>
      </c>
      <c r="J11" s="61"/>
      <c r="K11" s="53">
        <f>ROUND((I11*1.03),0)</f>
        <v>0</v>
      </c>
      <c r="L11" s="61"/>
      <c r="M11" s="53">
        <f>SUM(I11:L11)</f>
        <v>0</v>
      </c>
      <c r="N11" s="1"/>
    </row>
    <row r="12" spans="1:14" ht="15.75">
      <c r="A12" s="1"/>
      <c r="B12" s="1"/>
      <c r="C12" s="1" t="s">
        <v>15</v>
      </c>
      <c r="D12" s="3"/>
      <c r="E12" t="s">
        <v>17</v>
      </c>
      <c r="F12" s="88">
        <v>0</v>
      </c>
      <c r="G12" s="87">
        <f>+G11*(14/32)</f>
        <v>0</v>
      </c>
      <c r="I12" s="53">
        <f>+G12*F12</f>
        <v>0</v>
      </c>
      <c r="J12" s="62"/>
      <c r="K12" s="53">
        <f>ROUND((I12*1.03),0)</f>
        <v>0</v>
      </c>
      <c r="L12" s="62"/>
      <c r="M12" s="53">
        <f>SUM(I12:L12)</f>
        <v>0</v>
      </c>
      <c r="N12" s="1"/>
    </row>
    <row r="13" spans="1:14" ht="15.75">
      <c r="A13" s="1"/>
      <c r="B13" s="1"/>
      <c r="C13" s="1" t="s">
        <v>18</v>
      </c>
      <c r="D13" s="3"/>
      <c r="E13" t="s">
        <v>16</v>
      </c>
      <c r="F13" s="88">
        <v>0</v>
      </c>
      <c r="G13" s="87">
        <v>0</v>
      </c>
      <c r="I13" s="53">
        <f>+G13*F13</f>
        <v>0</v>
      </c>
      <c r="J13" s="61"/>
      <c r="K13" s="53">
        <f>ROUND((I13*1.03),0)</f>
        <v>0</v>
      </c>
      <c r="L13" s="61"/>
      <c r="M13" s="53">
        <f>SUM(I13:L13)</f>
        <v>0</v>
      </c>
      <c r="N13" s="1"/>
    </row>
    <row r="14" spans="1:13" ht="15.75">
      <c r="A14" s="1"/>
      <c r="B14" s="1"/>
      <c r="C14" s="1" t="s">
        <v>18</v>
      </c>
      <c r="D14" s="3"/>
      <c r="E14" t="s">
        <v>17</v>
      </c>
      <c r="F14" s="88">
        <v>0</v>
      </c>
      <c r="G14" s="87">
        <f>+G13*0.4375</f>
        <v>0</v>
      </c>
      <c r="I14" s="53">
        <f>+G14*F14</f>
        <v>0</v>
      </c>
      <c r="J14" s="62"/>
      <c r="K14" s="53">
        <f>ROUND((I14*1.03),0)</f>
        <v>0</v>
      </c>
      <c r="L14" s="62"/>
      <c r="M14" s="53">
        <f>SUM(I14:L14)</f>
        <v>0</v>
      </c>
    </row>
    <row r="15" spans="1:14" ht="15.75">
      <c r="A15" s="1"/>
      <c r="B15" s="1"/>
      <c r="C15" s="1"/>
      <c r="D15" s="1"/>
      <c r="E15" s="28" t="s">
        <v>19</v>
      </c>
      <c r="F15" s="29"/>
      <c r="G15" s="1"/>
      <c r="H15" s="1"/>
      <c r="I15" s="64">
        <f>SUM(I11:I14)</f>
        <v>0</v>
      </c>
      <c r="J15" s="58"/>
      <c r="K15" s="64">
        <f>SUM(K11:K14)</f>
        <v>0</v>
      </c>
      <c r="L15" s="58"/>
      <c r="M15" s="64">
        <f>SUM(I15:L15)</f>
        <v>0</v>
      </c>
      <c r="N15" s="6"/>
    </row>
    <row r="16" spans="1:14" ht="7.5" customHeight="1">
      <c r="A16" s="1"/>
      <c r="B16" s="1"/>
      <c r="C16" s="1"/>
      <c r="D16" s="1"/>
      <c r="E16" s="29"/>
      <c r="F16" s="29"/>
      <c r="G16" s="1"/>
      <c r="H16" s="1"/>
      <c r="I16" s="65"/>
      <c r="J16" s="58"/>
      <c r="K16" s="66"/>
      <c r="L16" s="58"/>
      <c r="M16" s="66"/>
      <c r="N16" s="6"/>
    </row>
    <row r="17" spans="1:14" ht="15.75">
      <c r="A17" s="1"/>
      <c r="B17" s="25" t="s">
        <v>20</v>
      </c>
      <c r="C17" s="25" t="s">
        <v>21</v>
      </c>
      <c r="D17" s="1"/>
      <c r="E17" s="29"/>
      <c r="F17" s="1"/>
      <c r="G17" s="52"/>
      <c r="H17" s="1"/>
      <c r="I17" s="2"/>
      <c r="J17" s="1"/>
      <c r="K17" s="2"/>
      <c r="L17" s="58"/>
      <c r="M17" s="66"/>
      <c r="N17" s="6"/>
    </row>
    <row r="18" spans="1:14" ht="15.75">
      <c r="A18" s="1"/>
      <c r="B18" s="1"/>
      <c r="D18" s="14" t="s">
        <v>128</v>
      </c>
      <c r="E18" s="1"/>
      <c r="F18" s="84"/>
      <c r="G18" s="75"/>
      <c r="I18" s="53">
        <v>0</v>
      </c>
      <c r="J18" s="62"/>
      <c r="K18" s="53">
        <f aca="true" t="shared" si="0" ref="K18:K23">ROUND((I18*1.02),0)</f>
        <v>0</v>
      </c>
      <c r="L18" s="66"/>
      <c r="M18" s="53">
        <f aca="true" t="shared" si="1" ref="M18:M24">SUM(I18:L18)</f>
        <v>0</v>
      </c>
      <c r="N18" s="5"/>
    </row>
    <row r="19" spans="1:14" ht="15.75">
      <c r="A19" s="1"/>
      <c r="B19" s="1"/>
      <c r="D19" s="14" t="s">
        <v>129</v>
      </c>
      <c r="E19" s="1"/>
      <c r="F19" s="84"/>
      <c r="G19" s="75"/>
      <c r="I19" s="53">
        <v>0</v>
      </c>
      <c r="J19" s="62"/>
      <c r="K19" s="53">
        <f t="shared" si="0"/>
        <v>0</v>
      </c>
      <c r="L19" s="66"/>
      <c r="M19" s="53">
        <f t="shared" si="1"/>
        <v>0</v>
      </c>
      <c r="N19" s="5"/>
    </row>
    <row r="20" spans="1:14" ht="15.75">
      <c r="A20" s="1"/>
      <c r="B20" s="1"/>
      <c r="D20" s="14" t="s">
        <v>22</v>
      </c>
      <c r="E20" s="1"/>
      <c r="F20" s="3"/>
      <c r="I20" s="53">
        <v>0</v>
      </c>
      <c r="J20" s="62"/>
      <c r="K20" s="53">
        <f t="shared" si="0"/>
        <v>0</v>
      </c>
      <c r="L20" s="66"/>
      <c r="M20" s="53">
        <f t="shared" si="1"/>
        <v>0</v>
      </c>
      <c r="N20" s="5"/>
    </row>
    <row r="21" spans="1:14" ht="15.75">
      <c r="A21" s="1"/>
      <c r="B21" s="1"/>
      <c r="D21" s="14" t="s">
        <v>23</v>
      </c>
      <c r="E21" s="1"/>
      <c r="F21" s="3"/>
      <c r="I21" s="53">
        <v>0</v>
      </c>
      <c r="J21" s="62"/>
      <c r="K21" s="53">
        <f t="shared" si="0"/>
        <v>0</v>
      </c>
      <c r="L21" s="66"/>
      <c r="M21" s="53">
        <f t="shared" si="1"/>
        <v>0</v>
      </c>
      <c r="N21" s="5"/>
    </row>
    <row r="22" spans="1:14" ht="15.75">
      <c r="A22" s="1"/>
      <c r="B22" s="1"/>
      <c r="D22" s="14" t="s">
        <v>24</v>
      </c>
      <c r="E22" s="1"/>
      <c r="F22" s="3"/>
      <c r="I22" s="53">
        <v>0</v>
      </c>
      <c r="J22" s="62"/>
      <c r="K22" s="53">
        <f t="shared" si="0"/>
        <v>0</v>
      </c>
      <c r="L22" s="66"/>
      <c r="M22" s="53">
        <f t="shared" si="1"/>
        <v>0</v>
      </c>
      <c r="N22" s="5"/>
    </row>
    <row r="23" spans="1:14" ht="15.75">
      <c r="A23" s="1"/>
      <c r="B23" s="1"/>
      <c r="D23" s="14" t="s">
        <v>130</v>
      </c>
      <c r="E23" s="1"/>
      <c r="F23" s="84"/>
      <c r="G23" s="75"/>
      <c r="I23" s="53">
        <v>0</v>
      </c>
      <c r="J23" s="61"/>
      <c r="K23" s="53">
        <f t="shared" si="0"/>
        <v>0</v>
      </c>
      <c r="L23" s="66"/>
      <c r="M23" s="53">
        <f t="shared" si="1"/>
        <v>0</v>
      </c>
      <c r="N23" s="5"/>
    </row>
    <row r="24" spans="1:14" ht="15.75">
      <c r="A24" s="1"/>
      <c r="B24" s="1"/>
      <c r="C24" s="1"/>
      <c r="D24" s="1"/>
      <c r="E24" s="28" t="s">
        <v>25</v>
      </c>
      <c r="F24" s="29"/>
      <c r="G24" s="1"/>
      <c r="H24" s="1"/>
      <c r="I24" s="64">
        <f>SUM(I15:I23)</f>
        <v>0</v>
      </c>
      <c r="J24" s="62"/>
      <c r="K24" s="64">
        <f>SUM(K15:K23)</f>
        <v>0</v>
      </c>
      <c r="L24" s="62"/>
      <c r="M24" s="64">
        <f t="shared" si="1"/>
        <v>0</v>
      </c>
      <c r="N24" s="5"/>
    </row>
    <row r="25" spans="1:14" ht="8.25" customHeight="1">
      <c r="A25" s="1"/>
      <c r="B25" s="1"/>
      <c r="C25" s="1"/>
      <c r="D25" s="1"/>
      <c r="E25" s="1"/>
      <c r="F25" s="1"/>
      <c r="G25" s="1"/>
      <c r="H25" s="1"/>
      <c r="I25" s="67"/>
      <c r="J25" s="62"/>
      <c r="K25" s="62"/>
      <c r="L25" s="62"/>
      <c r="M25" s="62" t="s">
        <v>2</v>
      </c>
      <c r="N25" s="5"/>
    </row>
    <row r="26" spans="1:14" ht="15.75">
      <c r="A26" s="1"/>
      <c r="B26" s="25" t="s">
        <v>26</v>
      </c>
      <c r="C26" s="25" t="s">
        <v>27</v>
      </c>
      <c r="D26" s="23"/>
      <c r="E26" s="23"/>
      <c r="F26" s="23"/>
      <c r="G26" s="1"/>
      <c r="H26" s="1"/>
      <c r="I26" s="67"/>
      <c r="J26" s="62"/>
      <c r="K26" s="62"/>
      <c r="L26" s="62"/>
      <c r="M26" s="62" t="s">
        <v>2</v>
      </c>
      <c r="N26" s="5"/>
    </row>
    <row r="27" spans="1:14" ht="15.75">
      <c r="A27" s="1"/>
      <c r="B27" s="1"/>
      <c r="C27" s="1"/>
      <c r="D27" s="1"/>
      <c r="E27" s="30" t="s">
        <v>28</v>
      </c>
      <c r="F27" s="30" t="s">
        <v>72</v>
      </c>
      <c r="G27" s="30"/>
      <c r="I27" s="67"/>
      <c r="J27" s="62"/>
      <c r="K27" s="62"/>
      <c r="L27" s="62"/>
      <c r="M27" s="62" t="s">
        <v>2</v>
      </c>
      <c r="N27" s="5"/>
    </row>
    <row r="28" spans="1:14" ht="15.75">
      <c r="A28" s="1"/>
      <c r="B28" s="1"/>
      <c r="C28" s="1"/>
      <c r="D28" s="14" t="s">
        <v>29</v>
      </c>
      <c r="E28" s="7">
        <f>(RATES!$E$28)</f>
        <v>0.3</v>
      </c>
      <c r="F28" s="7">
        <f>(RATES!$G$28)</f>
        <v>0.312</v>
      </c>
      <c r="G28" s="7"/>
      <c r="I28" s="67">
        <f>ROUND(+E28*(I15),0)</f>
        <v>0</v>
      </c>
      <c r="J28" s="62"/>
      <c r="K28" s="67">
        <f>ROUND(+F28*(K15),0)</f>
        <v>0</v>
      </c>
      <c r="L28" s="62"/>
      <c r="M28" s="67">
        <f aca="true" t="shared" si="2" ref="M28:M34">SUM(I28:L28)</f>
        <v>0</v>
      </c>
      <c r="N28" s="5"/>
    </row>
    <row r="29" spans="1:14" ht="15.75">
      <c r="A29" s="1"/>
      <c r="B29" s="1"/>
      <c r="C29" s="1"/>
      <c r="D29" s="14" t="s">
        <v>141</v>
      </c>
      <c r="E29" s="7">
        <f>RATES!$E$29</f>
        <v>0.31</v>
      </c>
      <c r="F29" s="7">
        <f>RATES!$G$29</f>
        <v>0.318</v>
      </c>
      <c r="G29" s="7"/>
      <c r="I29" s="67">
        <f>ROUND(+E29*(I18),0)</f>
        <v>0</v>
      </c>
      <c r="J29" s="67"/>
      <c r="K29" s="67">
        <f>ROUND(+F29*(K18),0)</f>
        <v>0</v>
      </c>
      <c r="L29" s="62"/>
      <c r="M29" s="67">
        <f t="shared" si="2"/>
        <v>0</v>
      </c>
      <c r="N29" s="5"/>
    </row>
    <row r="30" spans="1:14" ht="15.75">
      <c r="A30" s="1"/>
      <c r="B30" s="1"/>
      <c r="C30" s="1"/>
      <c r="D30" s="14" t="s">
        <v>136</v>
      </c>
      <c r="E30" s="7">
        <f>RATES!$E$32</f>
        <v>0.244</v>
      </c>
      <c r="F30" s="7">
        <f>RATES!$G$32</f>
        <v>0.244</v>
      </c>
      <c r="G30" s="7"/>
      <c r="I30" s="67">
        <f>ROUND(+E30*I19,0)</f>
        <v>0</v>
      </c>
      <c r="J30" s="62"/>
      <c r="K30" s="67">
        <f>ROUND(+F30*K19,0)</f>
        <v>0</v>
      </c>
      <c r="L30" s="62"/>
      <c r="M30" s="67">
        <f t="shared" si="2"/>
        <v>0</v>
      </c>
      <c r="N30" s="5"/>
    </row>
    <row r="31" spans="1:14" ht="15.75">
      <c r="A31" s="1"/>
      <c r="B31" s="1"/>
      <c r="C31" s="1"/>
      <c r="D31" s="14" t="s">
        <v>22</v>
      </c>
      <c r="E31" s="7">
        <f>(RATES!$E$31)</f>
        <v>0.055</v>
      </c>
      <c r="F31" s="7">
        <f>(RATES!$G$31)</f>
        <v>0.053</v>
      </c>
      <c r="G31" s="7"/>
      <c r="I31" s="67">
        <f>ROUND(+E31*I20,0)</f>
        <v>0</v>
      </c>
      <c r="J31" s="62"/>
      <c r="K31" s="67">
        <f>ROUND(+F31*K20,0)</f>
        <v>0</v>
      </c>
      <c r="L31" s="62"/>
      <c r="M31" s="67">
        <f t="shared" si="2"/>
        <v>0</v>
      </c>
      <c r="N31" s="5"/>
    </row>
    <row r="32" spans="1:14" ht="15.75">
      <c r="A32" s="1"/>
      <c r="B32" s="1"/>
      <c r="C32" s="1"/>
      <c r="D32" s="14" t="s">
        <v>23</v>
      </c>
      <c r="E32" s="7">
        <f>(RATES!$E$31)</f>
        <v>0.055</v>
      </c>
      <c r="F32" s="7">
        <f>(RATES!$G$31)</f>
        <v>0.053</v>
      </c>
      <c r="G32" s="7"/>
      <c r="I32" s="67">
        <f>ROUND(+E32*I21,0)</f>
        <v>0</v>
      </c>
      <c r="J32" s="62"/>
      <c r="K32" s="67">
        <f>ROUND(+F32*K21,0)</f>
        <v>0</v>
      </c>
      <c r="L32" s="62"/>
      <c r="M32" s="67">
        <f t="shared" si="2"/>
        <v>0</v>
      </c>
      <c r="N32" s="5"/>
    </row>
    <row r="33" spans="1:14" ht="15.75">
      <c r="A33" s="1"/>
      <c r="B33" s="1"/>
      <c r="C33" s="1"/>
      <c r="D33" s="14" t="s">
        <v>30</v>
      </c>
      <c r="E33" s="7">
        <f>(RATES!$E$32)</f>
        <v>0.244</v>
      </c>
      <c r="F33" s="7">
        <f>(RATES!$G$32)</f>
        <v>0.244</v>
      </c>
      <c r="G33" s="7"/>
      <c r="I33" s="67">
        <f>ROUND(+E33*I22,0)</f>
        <v>0</v>
      </c>
      <c r="J33" s="62"/>
      <c r="K33" s="67">
        <f>ROUND(+F33*K22,0)</f>
        <v>0</v>
      </c>
      <c r="L33" s="62"/>
      <c r="M33" s="67">
        <f t="shared" si="2"/>
        <v>0</v>
      </c>
      <c r="N33" s="5"/>
    </row>
    <row r="34" spans="1:14" ht="15.75">
      <c r="A34" s="1"/>
      <c r="B34" s="1"/>
      <c r="C34" s="1"/>
      <c r="D34" s="14" t="s">
        <v>137</v>
      </c>
      <c r="E34" s="7">
        <f>(RATES!$E$30)</f>
        <v>0.43</v>
      </c>
      <c r="F34" s="7">
        <f>(RATES!$G$30)</f>
        <v>0.46900000000000003</v>
      </c>
      <c r="G34" s="7"/>
      <c r="I34" s="68">
        <f>ROUND(+E34*I23,0)</f>
        <v>0</v>
      </c>
      <c r="J34" s="62"/>
      <c r="K34" s="68">
        <f>ROUND(+F34*K23,0)</f>
        <v>0</v>
      </c>
      <c r="L34" s="62"/>
      <c r="M34" s="68">
        <f t="shared" si="2"/>
        <v>0</v>
      </c>
      <c r="N34" s="5"/>
    </row>
    <row r="35" spans="1:14" ht="15.75">
      <c r="A35" s="1"/>
      <c r="B35" s="1"/>
      <c r="C35" s="1"/>
      <c r="D35" s="1"/>
      <c r="E35" s="28" t="s">
        <v>31</v>
      </c>
      <c r="F35" s="29"/>
      <c r="G35" s="29"/>
      <c r="H35" s="29"/>
      <c r="I35" s="64">
        <f>SUM(I28:I34)</f>
        <v>0</v>
      </c>
      <c r="J35" s="62"/>
      <c r="K35" s="64">
        <f>SUM(K28:K34)</f>
        <v>0</v>
      </c>
      <c r="L35" s="62"/>
      <c r="M35" s="64">
        <f>SUM(I35:L35)</f>
        <v>0</v>
      </c>
      <c r="N35" s="5"/>
    </row>
    <row r="36" spans="1:14" ht="7.5" customHeight="1">
      <c r="A36" s="1"/>
      <c r="B36" s="1"/>
      <c r="C36" s="1"/>
      <c r="D36" s="1"/>
      <c r="E36" s="29"/>
      <c r="F36" s="29"/>
      <c r="G36" s="29"/>
      <c r="H36" s="29"/>
      <c r="I36" s="67"/>
      <c r="J36" s="58"/>
      <c r="K36" s="80"/>
      <c r="L36" s="58"/>
      <c r="M36" s="80" t="s">
        <v>2</v>
      </c>
      <c r="N36" s="6"/>
    </row>
    <row r="37" spans="1:14" s="35" customFormat="1" ht="15.75">
      <c r="A37" s="23"/>
      <c r="B37" s="51" t="s">
        <v>32</v>
      </c>
      <c r="C37" s="23"/>
      <c r="E37" s="32"/>
      <c r="F37" s="32"/>
      <c r="G37" s="32"/>
      <c r="H37" s="32"/>
      <c r="I37" s="59">
        <f>SUM(I35+I24)</f>
        <v>0</v>
      </c>
      <c r="J37" s="60"/>
      <c r="K37" s="59">
        <f>SUM(K35+K24)</f>
        <v>0</v>
      </c>
      <c r="L37" s="60"/>
      <c r="M37" s="59">
        <f>SUM(I37:L37)</f>
        <v>0</v>
      </c>
      <c r="N37" s="33"/>
    </row>
    <row r="38" spans="1:14" ht="8.25" customHeight="1">
      <c r="A38" s="1"/>
      <c r="B38" s="1"/>
      <c r="C38" s="1"/>
      <c r="D38" s="32"/>
      <c r="E38" s="29"/>
      <c r="F38" s="29"/>
      <c r="G38" s="29"/>
      <c r="H38" s="29"/>
      <c r="I38" s="67"/>
      <c r="J38" s="58"/>
      <c r="K38" s="58"/>
      <c r="L38" s="58"/>
      <c r="M38" s="58" t="s">
        <v>2</v>
      </c>
      <c r="N38" s="6"/>
    </row>
    <row r="39" spans="1:14" ht="15.75">
      <c r="A39" s="1"/>
      <c r="B39" s="25" t="s">
        <v>33</v>
      </c>
      <c r="C39" s="25" t="s">
        <v>34</v>
      </c>
      <c r="D39" s="23"/>
      <c r="E39" s="29"/>
      <c r="F39" s="29"/>
      <c r="G39" s="29"/>
      <c r="H39" s="29"/>
      <c r="I39" s="67"/>
      <c r="J39" s="58"/>
      <c r="K39" s="62"/>
      <c r="L39" s="58"/>
      <c r="M39" s="62" t="s">
        <v>2</v>
      </c>
      <c r="N39" s="6"/>
    </row>
    <row r="40" spans="1:14" ht="15.75">
      <c r="A40" s="1"/>
      <c r="B40" s="23"/>
      <c r="C40" s="23"/>
      <c r="D40" s="11" t="s">
        <v>35</v>
      </c>
      <c r="E40" s="34"/>
      <c r="F40" s="34"/>
      <c r="G40" s="34"/>
      <c r="H40" s="34"/>
      <c r="I40" s="53">
        <v>0</v>
      </c>
      <c r="J40" s="58"/>
      <c r="K40" s="53">
        <v>0</v>
      </c>
      <c r="L40" s="62"/>
      <c r="M40" s="53">
        <f>SUM(I40:L40)</f>
        <v>0</v>
      </c>
      <c r="N40" s="6"/>
    </row>
    <row r="41" spans="1:14" ht="15.75">
      <c r="A41" s="1"/>
      <c r="B41" s="23"/>
      <c r="C41" s="23"/>
      <c r="D41" s="11" t="s">
        <v>35</v>
      </c>
      <c r="E41" s="34"/>
      <c r="F41" s="34"/>
      <c r="G41" s="34"/>
      <c r="H41" s="34"/>
      <c r="I41" s="53">
        <v>0</v>
      </c>
      <c r="J41" s="58"/>
      <c r="K41" s="53">
        <v>0</v>
      </c>
      <c r="L41" s="62"/>
      <c r="M41" s="53">
        <f>SUM(I41:L41)</f>
        <v>0</v>
      </c>
      <c r="N41" s="6"/>
    </row>
    <row r="42" spans="1:14" s="35" customFormat="1" ht="15.75">
      <c r="A42" s="23"/>
      <c r="B42" s="23"/>
      <c r="C42" s="23"/>
      <c r="D42" s="31" t="s">
        <v>36</v>
      </c>
      <c r="E42" s="32"/>
      <c r="F42" s="32"/>
      <c r="G42" s="32"/>
      <c r="H42" s="32"/>
      <c r="I42" s="69">
        <f>SUM(I40:I41)</f>
        <v>0</v>
      </c>
      <c r="J42" s="60"/>
      <c r="K42" s="69">
        <f>SUM(K40:K41)</f>
        <v>0</v>
      </c>
      <c r="L42" s="60"/>
      <c r="M42" s="69">
        <f>SUM(I42:L42)</f>
        <v>0</v>
      </c>
      <c r="N42" s="33"/>
    </row>
    <row r="43" spans="1:14" ht="9" customHeight="1">
      <c r="A43" s="1"/>
      <c r="B43" s="1"/>
      <c r="C43" s="1"/>
      <c r="D43" s="32"/>
      <c r="E43" s="29"/>
      <c r="F43" s="29"/>
      <c r="G43" s="29"/>
      <c r="H43" s="29"/>
      <c r="I43" s="67"/>
      <c r="J43" s="58"/>
      <c r="K43" s="58"/>
      <c r="L43" s="58"/>
      <c r="M43" s="58"/>
      <c r="N43" s="6"/>
    </row>
    <row r="44" spans="1:14" ht="15.75">
      <c r="A44" s="1"/>
      <c r="B44" s="25" t="s">
        <v>37</v>
      </c>
      <c r="C44" s="25" t="s">
        <v>38</v>
      </c>
      <c r="D44" s="1"/>
      <c r="E44" s="23"/>
      <c r="F44" s="23"/>
      <c r="G44" s="1"/>
      <c r="H44" s="1"/>
      <c r="I44" s="70" t="s">
        <v>2</v>
      </c>
      <c r="J44" s="62"/>
      <c r="K44" s="57" t="s">
        <v>2</v>
      </c>
      <c r="L44" s="62"/>
      <c r="M44" s="57"/>
      <c r="N44" s="5"/>
    </row>
    <row r="45" spans="1:14" ht="15.75">
      <c r="A45" s="1"/>
      <c r="B45" s="23"/>
      <c r="C45" s="23"/>
      <c r="D45" s="14" t="s">
        <v>39</v>
      </c>
      <c r="E45" s="11" t="s">
        <v>35</v>
      </c>
      <c r="F45" s="35"/>
      <c r="I45" s="53">
        <v>0</v>
      </c>
      <c r="J45" s="62"/>
      <c r="K45" s="53">
        <f>ROUND((I45*1.04),0)</f>
        <v>0</v>
      </c>
      <c r="L45" s="66"/>
      <c r="M45" s="53">
        <f>SUM(I45:L45)</f>
        <v>0</v>
      </c>
      <c r="N45" s="5"/>
    </row>
    <row r="46" spans="1:14" ht="15.75">
      <c r="A46" s="1"/>
      <c r="B46" s="23"/>
      <c r="C46" s="23"/>
      <c r="D46" s="14" t="s">
        <v>40</v>
      </c>
      <c r="E46" s="11" t="s">
        <v>35</v>
      </c>
      <c r="F46" s="35"/>
      <c r="I46" s="53">
        <v>0</v>
      </c>
      <c r="J46" s="62"/>
      <c r="K46" s="53">
        <f>ROUND((I46*1.04),0)</f>
        <v>0</v>
      </c>
      <c r="L46" s="66"/>
      <c r="M46" s="53">
        <f>SUM(I46:L46)</f>
        <v>0</v>
      </c>
      <c r="N46" s="5"/>
    </row>
    <row r="47" spans="1:14" s="35" customFormat="1" ht="15.75">
      <c r="A47" s="23"/>
      <c r="B47" s="23"/>
      <c r="C47" s="23"/>
      <c r="D47" s="31" t="s">
        <v>41</v>
      </c>
      <c r="E47" s="32"/>
      <c r="F47" s="32"/>
      <c r="G47" s="32"/>
      <c r="H47" s="32"/>
      <c r="I47" s="69">
        <f>SUM(I45:I46)</f>
        <v>0</v>
      </c>
      <c r="J47" s="60"/>
      <c r="K47" s="71">
        <f>SUM(K45:K46)</f>
        <v>0</v>
      </c>
      <c r="L47" s="60"/>
      <c r="M47" s="71">
        <f>SUM(I47:L47)</f>
        <v>0</v>
      </c>
      <c r="N47" s="33"/>
    </row>
    <row r="48" spans="1:14" ht="10.5" customHeight="1">
      <c r="A48" s="1"/>
      <c r="B48" s="1"/>
      <c r="C48" s="1"/>
      <c r="D48" s="32"/>
      <c r="E48" s="29"/>
      <c r="F48" s="29"/>
      <c r="G48" s="29"/>
      <c r="H48" s="29"/>
      <c r="I48" s="67"/>
      <c r="J48" s="58"/>
      <c r="K48" s="53"/>
      <c r="L48" s="58"/>
      <c r="M48" s="53"/>
      <c r="N48" s="6"/>
    </row>
    <row r="49" spans="1:14" ht="15.75">
      <c r="A49" s="1"/>
      <c r="B49" s="25" t="s">
        <v>42</v>
      </c>
      <c r="C49" s="25" t="s">
        <v>43</v>
      </c>
      <c r="D49" s="23"/>
      <c r="E49" s="23"/>
      <c r="F49" s="23"/>
      <c r="G49" s="1"/>
      <c r="H49" s="1"/>
      <c r="I49" s="70" t="s">
        <v>2</v>
      </c>
      <c r="J49" s="62"/>
      <c r="K49" s="53" t="s">
        <v>2</v>
      </c>
      <c r="L49" s="62"/>
      <c r="M49" s="53"/>
      <c r="N49" s="5"/>
    </row>
    <row r="50" spans="1:14" ht="15.75">
      <c r="A50" s="1"/>
      <c r="B50" s="23"/>
      <c r="C50" s="23"/>
      <c r="D50" s="14" t="s">
        <v>44</v>
      </c>
      <c r="E50" s="3"/>
      <c r="F50" s="35"/>
      <c r="I50" s="53">
        <v>0</v>
      </c>
      <c r="J50" s="62"/>
      <c r="K50" s="53">
        <f>ROUND((I50*1.04),0)</f>
        <v>0</v>
      </c>
      <c r="L50" s="66"/>
      <c r="M50" s="53">
        <f aca="true" t="shared" si="3" ref="M50:M60">SUM(I50:L50)</f>
        <v>0</v>
      </c>
      <c r="N50" s="5"/>
    </row>
    <row r="51" spans="1:14" ht="15.75">
      <c r="A51" s="1"/>
      <c r="B51" s="23"/>
      <c r="C51" s="23"/>
      <c r="D51" s="14" t="s">
        <v>45</v>
      </c>
      <c r="E51" s="3"/>
      <c r="F51" s="35"/>
      <c r="I51" s="53">
        <v>0</v>
      </c>
      <c r="J51" s="62"/>
      <c r="K51" s="53">
        <f>ROUND((I51*1.04),0)</f>
        <v>0</v>
      </c>
      <c r="L51" s="66"/>
      <c r="M51" s="53">
        <f t="shared" si="3"/>
        <v>0</v>
      </c>
      <c r="N51" s="5"/>
    </row>
    <row r="52" spans="1:14" ht="15.75">
      <c r="A52" s="1"/>
      <c r="B52" s="23"/>
      <c r="C52" s="23"/>
      <c r="D52" s="14" t="s">
        <v>46</v>
      </c>
      <c r="E52" s="3"/>
      <c r="F52" s="35"/>
      <c r="I52" s="53">
        <v>0</v>
      </c>
      <c r="J52" s="62"/>
      <c r="K52" s="53">
        <f>ROUND((I52*1.04),0)</f>
        <v>0</v>
      </c>
      <c r="L52" s="66"/>
      <c r="M52" s="53">
        <f t="shared" si="3"/>
        <v>0</v>
      </c>
      <c r="N52" s="5"/>
    </row>
    <row r="53" spans="1:14" ht="15.75">
      <c r="A53" s="1"/>
      <c r="B53" s="23"/>
      <c r="C53" s="23"/>
      <c r="D53" s="14" t="s">
        <v>47</v>
      </c>
      <c r="E53" s="3"/>
      <c r="F53" s="35"/>
      <c r="I53" s="53">
        <v>0</v>
      </c>
      <c r="J53" s="62"/>
      <c r="K53" s="53">
        <f>ROUND((I53*1.04),0)</f>
        <v>0</v>
      </c>
      <c r="L53" s="66"/>
      <c r="M53" s="53">
        <f t="shared" si="3"/>
        <v>0</v>
      </c>
      <c r="N53" s="5"/>
    </row>
    <row r="54" spans="1:14" ht="15.75">
      <c r="A54" s="1"/>
      <c r="B54" s="23"/>
      <c r="C54" s="23"/>
      <c r="D54" s="14" t="s">
        <v>138</v>
      </c>
      <c r="E54" s="3"/>
      <c r="F54" s="35"/>
      <c r="I54" s="53">
        <v>0</v>
      </c>
      <c r="J54" s="62"/>
      <c r="K54" s="53">
        <f>ROUND((I54*1.099),0)</f>
        <v>0</v>
      </c>
      <c r="L54" s="66"/>
      <c r="M54" s="53">
        <f t="shared" si="3"/>
        <v>0</v>
      </c>
      <c r="N54" s="5"/>
    </row>
    <row r="55" spans="1:14" ht="15.75">
      <c r="A55" s="1"/>
      <c r="B55" s="23"/>
      <c r="C55" s="23"/>
      <c r="D55" s="14" t="s">
        <v>139</v>
      </c>
      <c r="E55" s="3"/>
      <c r="F55" s="35"/>
      <c r="I55" s="53">
        <v>0</v>
      </c>
      <c r="J55" s="62"/>
      <c r="K55" s="53">
        <f>ROUND((I55*1.04),0)</f>
        <v>0</v>
      </c>
      <c r="L55" s="66"/>
      <c r="M55" s="53">
        <f t="shared" si="3"/>
        <v>0</v>
      </c>
      <c r="N55" s="5"/>
    </row>
    <row r="56" spans="1:14" ht="15.75">
      <c r="A56" s="1"/>
      <c r="B56" s="23"/>
      <c r="C56" s="23"/>
      <c r="D56" s="14" t="s">
        <v>48</v>
      </c>
      <c r="E56" s="23"/>
      <c r="F56" s="23"/>
      <c r="G56" s="1"/>
      <c r="H56" s="1"/>
      <c r="I56" s="53">
        <v>0</v>
      </c>
      <c r="J56" s="62"/>
      <c r="K56" s="53">
        <f>ROUND((I56*1.04),0)</f>
        <v>0</v>
      </c>
      <c r="L56" s="66"/>
      <c r="M56" s="53">
        <f>SUM(I56:L56)</f>
        <v>0</v>
      </c>
      <c r="N56" s="5"/>
    </row>
    <row r="57" spans="1:14" ht="15.75">
      <c r="A57" s="1"/>
      <c r="B57" s="23"/>
      <c r="C57" s="23"/>
      <c r="D57" s="25" t="s">
        <v>49</v>
      </c>
      <c r="E57" s="11"/>
      <c r="F57" s="35"/>
      <c r="I57" s="53">
        <v>0</v>
      </c>
      <c r="J57" s="62"/>
      <c r="K57" s="53">
        <v>0</v>
      </c>
      <c r="L57" s="66"/>
      <c r="M57" s="53">
        <f t="shared" si="3"/>
        <v>0</v>
      </c>
      <c r="N57" s="5"/>
    </row>
    <row r="58" spans="1:14" ht="15.75">
      <c r="A58" s="1"/>
      <c r="B58" s="23"/>
      <c r="C58" s="23"/>
      <c r="D58" s="79" t="s">
        <v>50</v>
      </c>
      <c r="E58" s="11"/>
      <c r="F58" s="35"/>
      <c r="I58" s="53">
        <v>0</v>
      </c>
      <c r="J58" s="62"/>
      <c r="K58" s="53">
        <v>0</v>
      </c>
      <c r="L58" s="66"/>
      <c r="M58" s="53">
        <f>SUM(I58:L58)</f>
        <v>0</v>
      </c>
      <c r="N58" s="5"/>
    </row>
    <row r="59" spans="1:14" ht="15.75">
      <c r="A59" s="1"/>
      <c r="B59" s="23"/>
      <c r="C59" s="23"/>
      <c r="D59" s="79" t="s">
        <v>151</v>
      </c>
      <c r="E59" s="11"/>
      <c r="F59" s="35"/>
      <c r="I59" s="53">
        <v>0</v>
      </c>
      <c r="J59" s="62"/>
      <c r="K59" s="53">
        <v>0</v>
      </c>
      <c r="L59" s="66"/>
      <c r="M59" s="53">
        <f>SUM(I59:L59)</f>
        <v>0</v>
      </c>
      <c r="N59" s="5"/>
    </row>
    <row r="60" spans="1:14" ht="15.75">
      <c r="A60" s="1"/>
      <c r="B60" s="23"/>
      <c r="C60" s="23"/>
      <c r="D60" s="79" t="s">
        <v>152</v>
      </c>
      <c r="E60" s="11"/>
      <c r="F60" s="35"/>
      <c r="I60" s="53">
        <v>0</v>
      </c>
      <c r="J60" s="62"/>
      <c r="K60" s="53">
        <v>0</v>
      </c>
      <c r="L60" s="66"/>
      <c r="M60" s="53">
        <f t="shared" si="3"/>
        <v>0</v>
      </c>
      <c r="N60" s="5"/>
    </row>
    <row r="61" spans="1:14" s="35" customFormat="1" ht="15.75">
      <c r="A61" s="23"/>
      <c r="B61" s="51" t="s">
        <v>51</v>
      </c>
      <c r="E61" s="32"/>
      <c r="F61" s="32"/>
      <c r="G61" s="32"/>
      <c r="H61" s="32"/>
      <c r="I61" s="69">
        <f>SUM(I50:I60)</f>
        <v>0</v>
      </c>
      <c r="J61" s="55"/>
      <c r="K61" s="71">
        <f>SUM(K50:K60)</f>
        <v>0</v>
      </c>
      <c r="L61" s="55"/>
      <c r="M61" s="71">
        <f>SUM(I61:L61)</f>
        <v>0</v>
      </c>
      <c r="N61" s="38"/>
    </row>
    <row r="62" spans="1:14" ht="10.5" customHeight="1">
      <c r="A62" s="1"/>
      <c r="B62" s="23"/>
      <c r="C62" s="23"/>
      <c r="D62" s="29"/>
      <c r="E62" s="32"/>
      <c r="F62" s="32"/>
      <c r="G62" s="29"/>
      <c r="H62" s="29"/>
      <c r="I62" s="67"/>
      <c r="J62" s="58"/>
      <c r="K62" s="58"/>
      <c r="L62" s="58"/>
      <c r="M62" s="58" t="s">
        <v>2</v>
      </c>
      <c r="N62" s="6"/>
    </row>
    <row r="63" spans="1:14" s="35" customFormat="1" ht="16.5">
      <c r="A63" s="23"/>
      <c r="B63" s="32"/>
      <c r="C63" s="32"/>
      <c r="D63" s="32"/>
      <c r="E63" s="23"/>
      <c r="F63" s="36" t="s">
        <v>52</v>
      </c>
      <c r="G63" s="45"/>
      <c r="H63" s="45"/>
      <c r="I63" s="82">
        <f>SUM(+I61+I47+I42+I37)</f>
        <v>0</v>
      </c>
      <c r="J63" s="81"/>
      <c r="K63" s="81">
        <f>SUM(+K61+K47+K42+K37)</f>
        <v>0</v>
      </c>
      <c r="L63" s="81"/>
      <c r="M63" s="81">
        <f>SUM(I63:L63)</f>
        <v>0</v>
      </c>
      <c r="N63" s="38"/>
    </row>
    <row r="64" spans="1:13" ht="16.5">
      <c r="A64" s="23"/>
      <c r="B64" s="32"/>
      <c r="C64" s="32"/>
      <c r="D64" s="32"/>
      <c r="E64" s="23"/>
      <c r="F64" s="36"/>
      <c r="G64" s="45"/>
      <c r="H64" s="45"/>
      <c r="I64" s="82"/>
      <c r="J64" s="81"/>
      <c r="K64" s="81"/>
      <c r="L64" s="38"/>
      <c r="M64" s="81"/>
    </row>
    <row r="65" spans="1:13" ht="15.75">
      <c r="A65" s="23"/>
      <c r="B65" s="32"/>
      <c r="C65" s="32"/>
      <c r="D65" s="32"/>
      <c r="E65" s="23"/>
      <c r="F65" s="94" t="s">
        <v>135</v>
      </c>
      <c r="G65" s="45"/>
      <c r="H65" s="45"/>
      <c r="I65" s="96">
        <f>(IF((I57)&gt;25000,(25000),I57)+(IF((I58)&gt;25000,(25000),I58)+(IF((I59)&gt;25000,(25000),I59)+(IF((I60)&gt;25000,(25000),I60)+SUM(I63-I42-I54-I57-I58-I59-I60-I55)))))</f>
        <v>0</v>
      </c>
      <c r="J65" s="96"/>
      <c r="K65" s="96">
        <f>(IF(I57&gt;=(25000),0,((IF((I57+K57)&lt;=(25000),K57,(25000-I57))))))+(IF(I58&gt;=(25000),0,((IF((I58+K58)&lt;=(25000),K58,(25000-I58))))))+(IF(I59&gt;=(25000),0,((IF((I59+K59)&lt;=(25000),K59,(25000-I59))))))+(IF(I60&gt;=(25000),0,((IF((I60+K60)&lt;=(25000),K60,(25000-I60))))))+SUM(K63-K42-K54-K57-K58-K59-K60-K55)</f>
        <v>0</v>
      </c>
      <c r="L65" s="96"/>
      <c r="M65" s="96">
        <f>SUM(I65:L65)</f>
        <v>0</v>
      </c>
    </row>
    <row r="66" spans="1:14" ht="15.75">
      <c r="A66" s="1"/>
      <c r="B66" s="37" t="s">
        <v>53</v>
      </c>
      <c r="C66" s="1"/>
      <c r="D66" s="1"/>
      <c r="I66" s="53"/>
      <c r="J66" s="72"/>
      <c r="K66" s="62"/>
      <c r="L66" s="72"/>
      <c r="M66" s="62"/>
      <c r="N66" s="5"/>
    </row>
    <row r="67" spans="1:14" ht="15.75">
      <c r="A67" s="1"/>
      <c r="B67" s="14" t="s">
        <v>54</v>
      </c>
      <c r="C67" s="1"/>
      <c r="E67" s="7">
        <f>IF(AND(($F$78)="R",($F$79)="C"),(RATES!E35),IF(AND(($F$78)="R",($F$79)="O"),(RATES!E40),IF(AND(($F$78)="I",($F$79)="C"),(RATES!E36),IF(AND(($F$78)="I",($F$79)="O"),(RATES!E41),IF(AND(($F$78)="P",($F$79)="C"),(RATES!E37),IF(AND(($F$78)="P",($F$79)="O"),(RATES!E42),($F$81)))))))</f>
        <v>0.535</v>
      </c>
      <c r="F67" s="7">
        <f>IF(AND(($F$78)="R",($F$79)="C"),(RATES!G35),IF(AND(($F$78)="R",($F$79)="O"),(RATES!G40),IF(AND(($F$78)="I",($F$79)="C"),(RATES!G36),IF(AND(($F$78)="I",($F$79)="o"),(RATES!G41),IF(AND(($F$78)="P",($F$79)="C"),(RATES!G37),IF(AND(($F$78)="P",($F$79)="O"),(RATES!G42),($F$81)))))))</f>
        <v>0.535</v>
      </c>
      <c r="G67" s="7"/>
      <c r="H67" s="7"/>
      <c r="I67" s="62">
        <f>+E67*(I63-I42-I57-I58-I59-I60-I54-I55)</f>
        <v>0</v>
      </c>
      <c r="J67" s="62"/>
      <c r="K67" s="62">
        <f>+F67*(K63-K42-K57-K58-K59-K60-K54-K55)</f>
        <v>0</v>
      </c>
      <c r="L67" s="62"/>
      <c r="M67" s="62">
        <f aca="true" t="shared" si="4" ref="M67:M72">SUM(I67:L67)</f>
        <v>0</v>
      </c>
      <c r="N67" s="5"/>
    </row>
    <row r="68" spans="1:14" ht="15.75">
      <c r="A68" s="1"/>
      <c r="B68" s="14" t="s">
        <v>55</v>
      </c>
      <c r="E68" s="7">
        <f aca="true" t="shared" si="5" ref="E68:F70">+E67</f>
        <v>0.535</v>
      </c>
      <c r="F68" s="7">
        <f t="shared" si="5"/>
        <v>0.535</v>
      </c>
      <c r="G68" s="7"/>
      <c r="I68" s="62">
        <f>IF((I57)&lt;25001,(I57)*(E68),(25000)*(E68))</f>
        <v>0</v>
      </c>
      <c r="J68" s="62"/>
      <c r="K68" s="62">
        <f>IF((I57+K57)&lt;25001,((K57))*(F68),((25000)*(F68))-I68)</f>
        <v>0</v>
      </c>
      <c r="L68" s="62"/>
      <c r="M68" s="62">
        <f t="shared" si="4"/>
        <v>0</v>
      </c>
      <c r="N68" s="5"/>
    </row>
    <row r="69" spans="1:14" ht="15.75">
      <c r="A69" s="1"/>
      <c r="B69" s="14" t="s">
        <v>56</v>
      </c>
      <c r="E69" s="7">
        <f t="shared" si="5"/>
        <v>0.535</v>
      </c>
      <c r="F69" s="7">
        <f t="shared" si="5"/>
        <v>0.535</v>
      </c>
      <c r="G69" s="7"/>
      <c r="I69" s="62">
        <f>IF((I58)&lt;25001,(I58)*(E69),(25000)*(E69))</f>
        <v>0</v>
      </c>
      <c r="J69" s="62"/>
      <c r="K69" s="62">
        <f>IF((I58+K58)&lt;25001,((K58))*(F69),((25000)*(F69))-I69)</f>
        <v>0</v>
      </c>
      <c r="L69" s="62"/>
      <c r="M69" s="62">
        <f t="shared" si="4"/>
        <v>0</v>
      </c>
      <c r="N69" s="5"/>
    </row>
    <row r="70" spans="1:14" ht="15.75">
      <c r="A70" s="1"/>
      <c r="B70" s="14" t="s">
        <v>149</v>
      </c>
      <c r="E70" s="7">
        <f t="shared" si="5"/>
        <v>0.535</v>
      </c>
      <c r="F70" s="7">
        <f t="shared" si="5"/>
        <v>0.535</v>
      </c>
      <c r="G70" s="7"/>
      <c r="I70" s="62">
        <f>IF((I59)&lt;25001,(I59)*(E70),(25000)*(E70))</f>
        <v>0</v>
      </c>
      <c r="J70" s="62"/>
      <c r="K70" s="62">
        <f>IF((I59+K59)&lt;25001,((K59))*(F70),((25000)*(F70))-I70)</f>
        <v>0</v>
      </c>
      <c r="L70" s="62"/>
      <c r="M70" s="62">
        <f t="shared" si="4"/>
        <v>0</v>
      </c>
      <c r="N70" s="5"/>
    </row>
    <row r="71" spans="1:14" ht="15.75">
      <c r="A71" s="1"/>
      <c r="B71" s="14" t="s">
        <v>150</v>
      </c>
      <c r="C71" s="1"/>
      <c r="D71" s="1"/>
      <c r="E71" s="7">
        <f>+E68</f>
        <v>0.535</v>
      </c>
      <c r="F71" s="7">
        <f>+F68</f>
        <v>0.535</v>
      </c>
      <c r="G71" s="7"/>
      <c r="I71" s="62">
        <f>IF((I60)&lt;25001,(I60)*(E71),(25000)*(E71))</f>
        <v>0</v>
      </c>
      <c r="J71" s="62"/>
      <c r="K71" s="62">
        <f>IF((I60+K60)&lt;25001,((K60))*(F71),((25000)*(F71))-I71)</f>
        <v>0</v>
      </c>
      <c r="L71" s="62"/>
      <c r="M71" s="62">
        <f t="shared" si="4"/>
        <v>0</v>
      </c>
      <c r="N71" s="5"/>
    </row>
    <row r="72" spans="1:14" ht="15.75">
      <c r="A72" s="1"/>
      <c r="B72" s="51" t="s">
        <v>57</v>
      </c>
      <c r="C72" s="1"/>
      <c r="D72" s="27"/>
      <c r="E72" s="39" t="str">
        <f>IF((F80)="N","(total direct costs less exclusions)","(total direct costs including equipment)")</f>
        <v>(total direct costs less exclusions)</v>
      </c>
      <c r="F72" s="7"/>
      <c r="G72" s="7"/>
      <c r="H72" s="7"/>
      <c r="I72" s="69">
        <f>SUM(I67:I71)</f>
        <v>0</v>
      </c>
      <c r="J72" s="55"/>
      <c r="K72" s="69">
        <f>SUM(K67:K71)</f>
        <v>0</v>
      </c>
      <c r="L72" s="55"/>
      <c r="M72" s="69">
        <f t="shared" si="4"/>
        <v>0</v>
      </c>
      <c r="N72" s="5"/>
    </row>
    <row r="73" spans="1:14" ht="6.75" customHeight="1">
      <c r="A73" s="1"/>
      <c r="B73" s="51"/>
      <c r="C73" s="1"/>
      <c r="D73" s="27"/>
      <c r="E73" s="39"/>
      <c r="F73" s="7"/>
      <c r="G73" s="7"/>
      <c r="H73" s="7"/>
      <c r="I73" s="77"/>
      <c r="J73" s="55"/>
      <c r="K73" s="78"/>
      <c r="L73" s="55"/>
      <c r="M73" s="78"/>
      <c r="N73" s="5"/>
    </row>
    <row r="74" spans="1:14" ht="19.5" thickBot="1">
      <c r="A74" s="1"/>
      <c r="B74" s="51"/>
      <c r="C74" s="1"/>
      <c r="D74" s="76" t="s">
        <v>58</v>
      </c>
      <c r="E74" s="39"/>
      <c r="F74" s="7"/>
      <c r="G74" s="7"/>
      <c r="H74" s="7"/>
      <c r="I74" s="93">
        <f>I72+I63</f>
        <v>0</v>
      </c>
      <c r="J74" s="81"/>
      <c r="K74" s="93">
        <f>K72+K63</f>
        <v>0</v>
      </c>
      <c r="L74" s="81"/>
      <c r="M74" s="93">
        <f>SUM(I74:L74)</f>
        <v>0</v>
      </c>
      <c r="N74" s="5"/>
    </row>
    <row r="75" spans="1:14" ht="8.25" customHeight="1" thickTop="1">
      <c r="A75" s="1"/>
      <c r="B75" s="32"/>
      <c r="C75" s="1"/>
      <c r="D75" s="39"/>
      <c r="E75" s="7"/>
      <c r="F75" s="7"/>
      <c r="G75" s="7"/>
      <c r="H75" s="7"/>
      <c r="I75" s="62"/>
      <c r="J75" s="62"/>
      <c r="K75" s="62"/>
      <c r="L75" s="62"/>
      <c r="M75" s="62" t="s">
        <v>2</v>
      </c>
      <c r="N75" s="5"/>
    </row>
    <row r="76" spans="1:14" ht="15.75">
      <c r="A76" s="1"/>
      <c r="B76" s="1"/>
      <c r="C76" s="1"/>
      <c r="D76" s="1"/>
      <c r="E76" s="1"/>
      <c r="F76" s="1"/>
      <c r="G76" s="1"/>
      <c r="H76" s="1"/>
      <c r="I76" s="61"/>
      <c r="J76" s="73"/>
      <c r="K76" s="74"/>
      <c r="L76" s="73"/>
      <c r="M76" s="74"/>
      <c r="N76" s="1"/>
    </row>
    <row r="77" ht="15.75">
      <c r="D77" s="40" t="s">
        <v>59</v>
      </c>
    </row>
    <row r="78" spans="4:7" ht="15.75">
      <c r="D78" s="15" t="s">
        <v>60</v>
      </c>
      <c r="F78" s="16" t="s">
        <v>61</v>
      </c>
      <c r="G78" s="15" t="s">
        <v>62</v>
      </c>
    </row>
    <row r="79" spans="4:7" ht="15.75">
      <c r="D79" s="15" t="s">
        <v>63</v>
      </c>
      <c r="F79" s="16" t="s">
        <v>64</v>
      </c>
      <c r="G79" s="15" t="s">
        <v>65</v>
      </c>
    </row>
    <row r="80" spans="4:7" ht="15.75">
      <c r="D80" s="15" t="s">
        <v>66</v>
      </c>
      <c r="F80" s="16" t="s">
        <v>67</v>
      </c>
      <c r="G80" s="15" t="s">
        <v>68</v>
      </c>
    </row>
    <row r="81" spans="4:6" ht="15.75">
      <c r="D81" s="15" t="s">
        <v>69</v>
      </c>
      <c r="F81" s="9">
        <v>0.1</v>
      </c>
    </row>
  </sheetData>
  <printOptions/>
  <pageMargins left="0.5" right="0.3" top="0.5" bottom="0.5" header="0.5" footer="0.5"/>
  <pageSetup fitToHeight="1" fitToWidth="1" horizontalDpi="300" verticalDpi="300" orientation="portrait" scale="61" r:id="rId1"/>
  <headerFooter alignWithMargins="0">
    <oddFooter>&amp;L&amp;D  &amp;CSPONSORED PROGRAMS&amp;RFile 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81"/>
  <sheetViews>
    <sheetView showGridLines="0" zoomScale="75" zoomScaleNormal="75" workbookViewId="0" topLeftCell="A1">
      <selection activeCell="E5" sqref="E5"/>
    </sheetView>
  </sheetViews>
  <sheetFormatPr defaultColWidth="9.625" defaultRowHeight="15.75"/>
  <cols>
    <col min="1" max="3" width="2.625" style="0" customWidth="1"/>
    <col min="4" max="4" width="17.375" style="0" customWidth="1"/>
    <col min="5" max="5" width="9.25390625" style="0" customWidth="1"/>
    <col min="6" max="6" width="7.625" style="0" customWidth="1"/>
    <col min="7" max="7" width="9.875" style="0" customWidth="1"/>
    <col min="8" max="8" width="4.125" style="0" customWidth="1"/>
    <col min="9" max="9" width="13.75390625" style="0" customWidth="1"/>
    <col min="10" max="10" width="2.75390625" style="0" customWidth="1"/>
    <col min="11" max="11" width="11.25390625" style="0" customWidth="1"/>
    <col min="12" max="12" width="1.625" style="0" customWidth="1"/>
    <col min="13" max="13" width="11.25390625" style="0" customWidth="1"/>
    <col min="14" max="14" width="1.625" style="0" customWidth="1"/>
    <col min="15" max="15" width="14.625" style="0" customWidth="1"/>
    <col min="16" max="16" width="2.625" style="0" customWidth="1"/>
  </cols>
  <sheetData>
    <row r="1" spans="1:15" ht="18.75">
      <c r="A1" s="1"/>
      <c r="B1" s="19" t="s">
        <v>0</v>
      </c>
      <c r="C1" s="20"/>
      <c r="D1" s="20"/>
      <c r="E1" s="20"/>
      <c r="F1" s="20"/>
      <c r="G1" s="20"/>
      <c r="H1" s="20"/>
      <c r="I1" s="21"/>
      <c r="J1" s="20"/>
      <c r="K1" s="41"/>
      <c r="L1" s="42"/>
      <c r="M1" s="41"/>
      <c r="N1" s="42"/>
      <c r="O1" s="41"/>
    </row>
    <row r="2" spans="1:15" ht="18.75">
      <c r="A2" s="1"/>
      <c r="B2" s="19" t="s">
        <v>144</v>
      </c>
      <c r="C2" s="20"/>
      <c r="D2" s="20"/>
      <c r="E2" s="20"/>
      <c r="F2" s="20"/>
      <c r="G2" s="20"/>
      <c r="H2" s="20"/>
      <c r="I2" s="21"/>
      <c r="J2" s="20"/>
      <c r="K2" s="41"/>
      <c r="L2" s="42"/>
      <c r="M2" s="41"/>
      <c r="N2" s="42"/>
      <c r="O2" s="41"/>
    </row>
    <row r="3" spans="1:15" ht="9.75" customHeight="1">
      <c r="A3" s="1"/>
      <c r="B3" s="11" t="s">
        <v>2</v>
      </c>
      <c r="C3" s="1"/>
      <c r="I3" s="12" t="s">
        <v>2</v>
      </c>
      <c r="J3" s="1"/>
      <c r="K3" s="8"/>
      <c r="M3" s="8"/>
      <c r="O3" s="8"/>
    </row>
    <row r="4" spans="1:15" ht="15.75">
      <c r="A4" s="14"/>
      <c r="B4" s="25" t="s">
        <v>3</v>
      </c>
      <c r="C4" s="1"/>
      <c r="E4" s="11" t="s">
        <v>95</v>
      </c>
      <c r="G4" s="3"/>
      <c r="I4" s="22" t="s">
        <v>4</v>
      </c>
      <c r="J4" s="3" t="s">
        <v>95</v>
      </c>
      <c r="K4" s="3"/>
      <c r="L4" s="3"/>
      <c r="M4" s="3"/>
      <c r="N4" s="3"/>
      <c r="O4" s="8"/>
    </row>
    <row r="5" spans="1:15" ht="18.75">
      <c r="A5" s="25" t="s">
        <v>5</v>
      </c>
      <c r="B5" s="15"/>
      <c r="C5" s="1"/>
      <c r="E5" s="11" t="s">
        <v>96</v>
      </c>
      <c r="F5" s="3"/>
      <c r="H5" s="2"/>
      <c r="I5" s="43"/>
      <c r="J5" s="3"/>
      <c r="K5" s="3"/>
      <c r="L5" s="3"/>
      <c r="M5" s="3"/>
      <c r="N5" s="3"/>
      <c r="O5" s="8"/>
    </row>
    <row r="6" spans="2:15" ht="15.75">
      <c r="B6" s="15"/>
      <c r="C6" s="25" t="s">
        <v>6</v>
      </c>
      <c r="E6" s="95">
        <f>RATES!E2</f>
        <v>38534</v>
      </c>
      <c r="F6" s="13" t="s">
        <v>7</v>
      </c>
      <c r="G6" s="95">
        <f>RATES!G2</f>
        <v>38898</v>
      </c>
      <c r="H6" s="4"/>
      <c r="I6" s="2"/>
      <c r="J6" s="3"/>
      <c r="K6" s="3"/>
      <c r="L6" s="3"/>
      <c r="M6" s="3"/>
      <c r="N6" s="3"/>
      <c r="O6" s="8"/>
    </row>
    <row r="7" spans="1:16" ht="7.5" customHeight="1">
      <c r="A7" s="1"/>
      <c r="F7" s="3"/>
      <c r="G7" s="1"/>
      <c r="H7" s="1"/>
      <c r="I7" s="17" t="s">
        <v>2</v>
      </c>
      <c r="J7" s="1"/>
      <c r="K7" s="8"/>
      <c r="L7" s="1"/>
      <c r="M7" s="8"/>
      <c r="N7" s="1"/>
      <c r="O7" s="8"/>
      <c r="P7" s="1"/>
    </row>
    <row r="8" spans="1:16" ht="15.75">
      <c r="A8" s="23"/>
      <c r="B8" s="23"/>
      <c r="C8" s="23"/>
      <c r="D8" s="23"/>
      <c r="E8" s="23"/>
      <c r="F8" s="23"/>
      <c r="G8" s="23"/>
      <c r="H8" s="23"/>
      <c r="I8" s="24" t="s">
        <v>28</v>
      </c>
      <c r="J8" s="23"/>
      <c r="K8" s="44" t="s">
        <v>72</v>
      </c>
      <c r="L8" s="23"/>
      <c r="M8" s="44" t="s">
        <v>74</v>
      </c>
      <c r="N8" s="23"/>
      <c r="O8" s="44" t="s">
        <v>9</v>
      </c>
      <c r="P8" s="23"/>
    </row>
    <row r="9" spans="1:16" ht="15.75">
      <c r="A9" s="1"/>
      <c r="B9" s="25" t="s">
        <v>10</v>
      </c>
      <c r="C9" s="25" t="s">
        <v>11</v>
      </c>
      <c r="D9" s="23"/>
      <c r="E9" s="23"/>
      <c r="F9" s="23"/>
      <c r="G9" s="1"/>
      <c r="H9" s="1"/>
      <c r="I9" s="2"/>
      <c r="J9" s="1"/>
      <c r="K9" s="8"/>
      <c r="L9" s="1"/>
      <c r="M9" s="8"/>
      <c r="N9" s="1"/>
      <c r="O9" s="8"/>
      <c r="P9" s="1"/>
    </row>
    <row r="10" spans="1:16" ht="15.75">
      <c r="A10" s="1"/>
      <c r="B10" s="1"/>
      <c r="C10" s="26" t="s">
        <v>12</v>
      </c>
      <c r="D10" s="27"/>
      <c r="E10" s="1"/>
      <c r="F10" s="1" t="s">
        <v>13</v>
      </c>
      <c r="G10" s="52" t="s">
        <v>14</v>
      </c>
      <c r="H10" s="1"/>
      <c r="I10" s="2"/>
      <c r="J10" s="1"/>
      <c r="K10" s="2"/>
      <c r="L10" s="1"/>
      <c r="M10" s="2"/>
      <c r="N10" s="1"/>
      <c r="O10" s="2">
        <f>IF(SUM(I10:L10)=0,"",SUM(I10:L10))</f>
      </c>
      <c r="P10" s="1"/>
    </row>
    <row r="11" spans="1:16" ht="15.75">
      <c r="A11" s="1"/>
      <c r="B11" s="1"/>
      <c r="C11" s="1" t="s">
        <v>15</v>
      </c>
      <c r="D11" s="11" t="str">
        <f>E5</f>
        <v>name </v>
      </c>
      <c r="E11" t="s">
        <v>16</v>
      </c>
      <c r="F11" s="88">
        <v>0</v>
      </c>
      <c r="G11" s="87">
        <v>0</v>
      </c>
      <c r="I11" s="53">
        <f>+G11*F11</f>
        <v>0</v>
      </c>
      <c r="J11" s="61"/>
      <c r="K11" s="53">
        <f>ROUND((I11*1.03),0)</f>
        <v>0</v>
      </c>
      <c r="L11" s="61"/>
      <c r="M11" s="53">
        <f>ROUND((K11*1.03),0)</f>
        <v>0</v>
      </c>
      <c r="N11" s="61"/>
      <c r="O11" s="53">
        <f>SUM(I11:M11)</f>
        <v>0</v>
      </c>
      <c r="P11" s="1"/>
    </row>
    <row r="12" spans="1:16" ht="15.75">
      <c r="A12" s="1"/>
      <c r="B12" s="1"/>
      <c r="C12" s="1" t="s">
        <v>15</v>
      </c>
      <c r="D12" s="3"/>
      <c r="E12" t="s">
        <v>17</v>
      </c>
      <c r="F12" s="88">
        <v>0</v>
      </c>
      <c r="G12" s="87">
        <f>+G11*(14/32)</f>
        <v>0</v>
      </c>
      <c r="I12" s="53">
        <f>+G12*F12</f>
        <v>0</v>
      </c>
      <c r="J12" s="62"/>
      <c r="K12" s="53">
        <f>ROUND((I12*1.03),0)</f>
        <v>0</v>
      </c>
      <c r="L12" s="61"/>
      <c r="M12" s="53">
        <f>ROUND((K12*1.03),0)</f>
        <v>0</v>
      </c>
      <c r="N12" s="62"/>
      <c r="O12" s="53">
        <f>SUM(I12:M12)</f>
        <v>0</v>
      </c>
      <c r="P12" s="1"/>
    </row>
    <row r="13" spans="1:16" ht="15.75">
      <c r="A13" s="1"/>
      <c r="B13" s="1"/>
      <c r="C13" s="1" t="s">
        <v>18</v>
      </c>
      <c r="D13" s="3"/>
      <c r="E13" t="s">
        <v>16</v>
      </c>
      <c r="F13" s="88">
        <v>0</v>
      </c>
      <c r="G13" s="87">
        <v>0</v>
      </c>
      <c r="I13" s="53">
        <f>+G13*F13</f>
        <v>0</v>
      </c>
      <c r="J13" s="61"/>
      <c r="K13" s="53">
        <f>ROUND((I13*1.03),0)</f>
        <v>0</v>
      </c>
      <c r="L13" s="61"/>
      <c r="M13" s="53">
        <f>ROUND((K13*1.03),0)</f>
        <v>0</v>
      </c>
      <c r="N13" s="61"/>
      <c r="O13" s="53">
        <f>SUM(I13:M13)</f>
        <v>0</v>
      </c>
      <c r="P13" s="1"/>
    </row>
    <row r="14" spans="1:15" ht="15.75">
      <c r="A14" s="1"/>
      <c r="B14" s="1"/>
      <c r="C14" s="1" t="s">
        <v>18</v>
      </c>
      <c r="D14" s="3"/>
      <c r="E14" t="s">
        <v>17</v>
      </c>
      <c r="F14" s="88">
        <v>0</v>
      </c>
      <c r="G14" s="87">
        <f>+G13*0.4375</f>
        <v>0</v>
      </c>
      <c r="I14" s="53">
        <f>+G14*F14</f>
        <v>0</v>
      </c>
      <c r="J14" s="62"/>
      <c r="K14" s="53">
        <f>ROUND((I14*1.03),0)</f>
        <v>0</v>
      </c>
      <c r="L14" s="61"/>
      <c r="M14" s="53">
        <f>ROUND((K14*1.03),0)</f>
        <v>0</v>
      </c>
      <c r="N14" s="62"/>
      <c r="O14" s="53">
        <f>SUM(I14:M14)</f>
        <v>0</v>
      </c>
    </row>
    <row r="15" spans="1:16" ht="15.75">
      <c r="A15" s="1"/>
      <c r="B15" s="1"/>
      <c r="C15" s="1"/>
      <c r="D15" s="1"/>
      <c r="E15" s="28" t="s">
        <v>19</v>
      </c>
      <c r="F15" s="29"/>
      <c r="G15" s="1"/>
      <c r="H15" s="1"/>
      <c r="I15" s="64">
        <f>SUM(I11:I14)</f>
        <v>0</v>
      </c>
      <c r="J15" s="58"/>
      <c r="K15" s="64">
        <f>SUM(K11:K14)</f>
        <v>0</v>
      </c>
      <c r="L15" s="58"/>
      <c r="M15" s="64">
        <f>SUM(M11:M14)</f>
        <v>0</v>
      </c>
      <c r="N15" s="58"/>
      <c r="O15" s="64">
        <f>SUM(I15:M15)</f>
        <v>0</v>
      </c>
      <c r="P15" s="6"/>
    </row>
    <row r="16" spans="1:16" ht="7.5" customHeight="1">
      <c r="A16" s="1"/>
      <c r="B16" s="1"/>
      <c r="C16" s="1"/>
      <c r="D16" s="1"/>
      <c r="E16" s="29"/>
      <c r="F16" s="29"/>
      <c r="G16" s="1"/>
      <c r="H16" s="1"/>
      <c r="I16" s="65"/>
      <c r="J16" s="58"/>
      <c r="K16" s="66"/>
      <c r="L16" s="58"/>
      <c r="M16" s="66"/>
      <c r="N16" s="58"/>
      <c r="O16" s="66"/>
      <c r="P16" s="6"/>
    </row>
    <row r="17" spans="1:16" ht="15.75">
      <c r="A17" s="1"/>
      <c r="B17" s="25" t="s">
        <v>20</v>
      </c>
      <c r="C17" s="25" t="s">
        <v>21</v>
      </c>
      <c r="D17" s="1"/>
      <c r="E17" s="29"/>
      <c r="F17" s="1"/>
      <c r="G17" s="52"/>
      <c r="H17" s="1"/>
      <c r="I17" s="2"/>
      <c r="J17" s="1"/>
      <c r="K17" s="2"/>
      <c r="L17" s="58"/>
      <c r="M17" s="2"/>
      <c r="N17" s="58"/>
      <c r="O17" s="66"/>
      <c r="P17" s="6"/>
    </row>
    <row r="18" spans="1:16" ht="15.75">
      <c r="A18" s="1"/>
      <c r="B18" s="1"/>
      <c r="D18" s="14" t="s">
        <v>128</v>
      </c>
      <c r="E18" s="1"/>
      <c r="F18" s="84"/>
      <c r="G18" s="75"/>
      <c r="I18" s="53">
        <v>0</v>
      </c>
      <c r="J18" s="62"/>
      <c r="K18" s="53">
        <f aca="true" t="shared" si="0" ref="K18:K23">ROUND((I18*1.02),0)</f>
        <v>0</v>
      </c>
      <c r="L18" s="66"/>
      <c r="M18" s="53">
        <f aca="true" t="shared" si="1" ref="M18:M23">ROUND((K18*1.02),0)</f>
        <v>0</v>
      </c>
      <c r="N18" s="66"/>
      <c r="O18" s="53">
        <f aca="true" t="shared" si="2" ref="O18:O24">SUM(I18:M18)</f>
        <v>0</v>
      </c>
      <c r="P18" s="5"/>
    </row>
    <row r="19" spans="1:16" ht="15.75">
      <c r="A19" s="1"/>
      <c r="B19" s="1"/>
      <c r="D19" s="14" t="s">
        <v>129</v>
      </c>
      <c r="E19" s="1"/>
      <c r="F19" s="84"/>
      <c r="G19" s="75"/>
      <c r="I19" s="53">
        <v>0</v>
      </c>
      <c r="J19" s="62"/>
      <c r="K19" s="53">
        <f t="shared" si="0"/>
        <v>0</v>
      </c>
      <c r="L19" s="66"/>
      <c r="M19" s="53">
        <f t="shared" si="1"/>
        <v>0</v>
      </c>
      <c r="N19" s="66"/>
      <c r="O19" s="53">
        <f t="shared" si="2"/>
        <v>0</v>
      </c>
      <c r="P19" s="5"/>
    </row>
    <row r="20" spans="1:16" ht="15.75">
      <c r="A20" s="1"/>
      <c r="B20" s="1"/>
      <c r="D20" s="14" t="s">
        <v>22</v>
      </c>
      <c r="E20" s="1"/>
      <c r="F20" s="3"/>
      <c r="I20" s="53">
        <v>0</v>
      </c>
      <c r="J20" s="62"/>
      <c r="K20" s="53">
        <f t="shared" si="0"/>
        <v>0</v>
      </c>
      <c r="L20" s="66"/>
      <c r="M20" s="53">
        <f t="shared" si="1"/>
        <v>0</v>
      </c>
      <c r="N20" s="66"/>
      <c r="O20" s="53">
        <f t="shared" si="2"/>
        <v>0</v>
      </c>
      <c r="P20" s="5"/>
    </row>
    <row r="21" spans="1:16" ht="15.75">
      <c r="A21" s="1"/>
      <c r="B21" s="1"/>
      <c r="D21" s="14" t="s">
        <v>23</v>
      </c>
      <c r="E21" s="1"/>
      <c r="F21" s="3"/>
      <c r="I21" s="53">
        <v>0</v>
      </c>
      <c r="J21" s="62"/>
      <c r="K21" s="53">
        <f t="shared" si="0"/>
        <v>0</v>
      </c>
      <c r="L21" s="66"/>
      <c r="M21" s="53">
        <f t="shared" si="1"/>
        <v>0</v>
      </c>
      <c r="N21" s="66"/>
      <c r="O21" s="53">
        <f t="shared" si="2"/>
        <v>0</v>
      </c>
      <c r="P21" s="5"/>
    </row>
    <row r="22" spans="1:16" ht="15.75">
      <c r="A22" s="1"/>
      <c r="B22" s="1"/>
      <c r="D22" s="14" t="s">
        <v>24</v>
      </c>
      <c r="E22" s="1"/>
      <c r="F22" s="3"/>
      <c r="I22" s="53">
        <v>0</v>
      </c>
      <c r="J22" s="62"/>
      <c r="K22" s="53">
        <f t="shared" si="0"/>
        <v>0</v>
      </c>
      <c r="L22" s="66"/>
      <c r="M22" s="53">
        <f t="shared" si="1"/>
        <v>0</v>
      </c>
      <c r="N22" s="66"/>
      <c r="O22" s="53">
        <f t="shared" si="2"/>
        <v>0</v>
      </c>
      <c r="P22" s="5"/>
    </row>
    <row r="23" spans="1:16" ht="15.75">
      <c r="A23" s="1"/>
      <c r="B23" s="1"/>
      <c r="D23" s="14" t="s">
        <v>130</v>
      </c>
      <c r="E23" s="1"/>
      <c r="F23" s="84"/>
      <c r="G23" s="75"/>
      <c r="I23" s="53">
        <v>0</v>
      </c>
      <c r="J23" s="61"/>
      <c r="K23" s="53">
        <f t="shared" si="0"/>
        <v>0</v>
      </c>
      <c r="L23" s="66"/>
      <c r="M23" s="53">
        <f t="shared" si="1"/>
        <v>0</v>
      </c>
      <c r="N23" s="66"/>
      <c r="O23" s="53">
        <f t="shared" si="2"/>
        <v>0</v>
      </c>
      <c r="P23" s="5"/>
    </row>
    <row r="24" spans="1:16" ht="15.75">
      <c r="A24" s="1"/>
      <c r="B24" s="1"/>
      <c r="C24" s="1"/>
      <c r="D24" s="1"/>
      <c r="E24" s="28" t="s">
        <v>25</v>
      </c>
      <c r="F24" s="29"/>
      <c r="G24" s="1"/>
      <c r="H24" s="1"/>
      <c r="I24" s="64">
        <f>SUM(I15:I23)</f>
        <v>0</v>
      </c>
      <c r="J24" s="62"/>
      <c r="K24" s="64">
        <f>SUM(K15:K23)</f>
        <v>0</v>
      </c>
      <c r="L24" s="62"/>
      <c r="M24" s="64">
        <f>SUM(M15:M23)</f>
        <v>0</v>
      </c>
      <c r="N24" s="62"/>
      <c r="O24" s="64">
        <f t="shared" si="2"/>
        <v>0</v>
      </c>
      <c r="P24" s="5"/>
    </row>
    <row r="25" spans="1:16" ht="8.25" customHeight="1">
      <c r="A25" s="1"/>
      <c r="B25" s="1"/>
      <c r="C25" s="1"/>
      <c r="D25" s="1"/>
      <c r="E25" s="1"/>
      <c r="F25" s="1"/>
      <c r="G25" s="1"/>
      <c r="H25" s="1"/>
      <c r="I25" s="67"/>
      <c r="J25" s="62"/>
      <c r="K25" s="62"/>
      <c r="L25" s="62"/>
      <c r="M25" s="62"/>
      <c r="N25" s="62"/>
      <c r="O25" s="62" t="s">
        <v>2</v>
      </c>
      <c r="P25" s="5"/>
    </row>
    <row r="26" spans="1:16" ht="15.75">
      <c r="A26" s="1"/>
      <c r="B26" s="25" t="s">
        <v>26</v>
      </c>
      <c r="C26" s="25" t="s">
        <v>27</v>
      </c>
      <c r="D26" s="23"/>
      <c r="E26" s="23"/>
      <c r="F26" s="23"/>
      <c r="G26" s="1"/>
      <c r="H26" s="1"/>
      <c r="I26" s="67"/>
      <c r="J26" s="62"/>
      <c r="K26" s="62"/>
      <c r="L26" s="62"/>
      <c r="M26" s="62"/>
      <c r="N26" s="62"/>
      <c r="O26" s="62" t="s">
        <v>2</v>
      </c>
      <c r="P26" s="5"/>
    </row>
    <row r="27" spans="1:16" ht="15.75">
      <c r="A27" s="1"/>
      <c r="B27" s="1"/>
      <c r="C27" s="1"/>
      <c r="D27" s="1"/>
      <c r="E27" s="30" t="s">
        <v>28</v>
      </c>
      <c r="F27" s="30" t="s">
        <v>72</v>
      </c>
      <c r="G27" s="30" t="s">
        <v>74</v>
      </c>
      <c r="I27" s="67"/>
      <c r="J27" s="62"/>
      <c r="K27" s="62"/>
      <c r="L27" s="62"/>
      <c r="M27" s="62"/>
      <c r="N27" s="62"/>
      <c r="O27" s="62" t="s">
        <v>2</v>
      </c>
      <c r="P27" s="5"/>
    </row>
    <row r="28" spans="1:16" ht="15.75">
      <c r="A28" s="1"/>
      <c r="B28" s="1"/>
      <c r="C28" s="1"/>
      <c r="D28" s="14" t="s">
        <v>29</v>
      </c>
      <c r="E28" s="7">
        <f>(RATES!$E$28)</f>
        <v>0.3</v>
      </c>
      <c r="F28" s="7">
        <f>(RATES!$G$28)</f>
        <v>0.312</v>
      </c>
      <c r="G28" s="7">
        <f>(RATES!$I$28)</f>
        <v>0.325</v>
      </c>
      <c r="I28" s="67">
        <f>ROUND(+E28*(I15),0)</f>
        <v>0</v>
      </c>
      <c r="J28" s="62"/>
      <c r="K28" s="67">
        <f>ROUND(+F28*(K15),0)</f>
        <v>0</v>
      </c>
      <c r="L28" s="62"/>
      <c r="M28" s="67">
        <f>ROUND(+G28*(M15),0)</f>
        <v>0</v>
      </c>
      <c r="N28" s="62"/>
      <c r="O28" s="67">
        <f>SUM(I28:M28)</f>
        <v>0</v>
      </c>
      <c r="P28" s="5"/>
    </row>
    <row r="29" spans="1:16" ht="15.75">
      <c r="A29" s="1"/>
      <c r="B29" s="1"/>
      <c r="C29" s="1"/>
      <c r="D29" s="14" t="s">
        <v>141</v>
      </c>
      <c r="E29" s="7">
        <f>RATES!$E$29</f>
        <v>0.31</v>
      </c>
      <c r="F29" s="7">
        <f>RATES!$G$29</f>
        <v>0.318</v>
      </c>
      <c r="G29" s="7">
        <f>RATES!$I$29</f>
        <v>0.34</v>
      </c>
      <c r="I29" s="67">
        <f>ROUND(+E29*(I18),0)</f>
        <v>0</v>
      </c>
      <c r="J29" s="67"/>
      <c r="K29" s="67">
        <f>ROUND(+F29*(K18),0)</f>
        <v>0</v>
      </c>
      <c r="L29" s="62"/>
      <c r="M29" s="67">
        <f>ROUND(+G29*(M18),0)</f>
        <v>0</v>
      </c>
      <c r="N29" s="62"/>
      <c r="O29" s="67">
        <f aca="true" t="shared" si="3" ref="O29:O34">SUM(I29:M29)</f>
        <v>0</v>
      </c>
      <c r="P29" s="5"/>
    </row>
    <row r="30" spans="1:16" ht="15.75">
      <c r="A30" s="1"/>
      <c r="B30" s="1"/>
      <c r="C30" s="1"/>
      <c r="D30" s="14" t="s">
        <v>136</v>
      </c>
      <c r="E30" s="7">
        <f>RATES!$E$32</f>
        <v>0.244</v>
      </c>
      <c r="F30" s="7">
        <f>RATES!$G$32</f>
        <v>0.244</v>
      </c>
      <c r="G30" s="7">
        <f>RATES!$I$32</f>
        <v>0.25</v>
      </c>
      <c r="I30" s="67">
        <f>ROUND(+E30*I19,0)</f>
        <v>0</v>
      </c>
      <c r="J30" s="62"/>
      <c r="K30" s="67">
        <f>ROUND(+F30*K19,0)</f>
        <v>0</v>
      </c>
      <c r="L30" s="62"/>
      <c r="M30" s="67">
        <f>ROUND(+G30*M19,0)</f>
        <v>0</v>
      </c>
      <c r="N30" s="62"/>
      <c r="O30" s="67">
        <f t="shared" si="3"/>
        <v>0</v>
      </c>
      <c r="P30" s="5"/>
    </row>
    <row r="31" spans="1:16" ht="15.75">
      <c r="A31" s="1"/>
      <c r="B31" s="1"/>
      <c r="C31" s="1"/>
      <c r="D31" s="14" t="s">
        <v>22</v>
      </c>
      <c r="E31" s="7">
        <f>(RATES!$E$31)</f>
        <v>0.055</v>
      </c>
      <c r="F31" s="7">
        <f>(RATES!$G$31)</f>
        <v>0.053</v>
      </c>
      <c r="G31" s="7">
        <f>(RATES!$I$31)</f>
        <v>0.05000000000000001</v>
      </c>
      <c r="I31" s="67">
        <f>ROUND(+E31*I20,0)</f>
        <v>0</v>
      </c>
      <c r="J31" s="62"/>
      <c r="K31" s="67">
        <f>ROUND(+F31*K20,0)</f>
        <v>0</v>
      </c>
      <c r="L31" s="62"/>
      <c r="M31" s="67">
        <f>ROUND(+G31*M20,0)</f>
        <v>0</v>
      </c>
      <c r="N31" s="62"/>
      <c r="O31" s="67">
        <f t="shared" si="3"/>
        <v>0</v>
      </c>
      <c r="P31" s="5"/>
    </row>
    <row r="32" spans="1:16" ht="15.75">
      <c r="A32" s="1"/>
      <c r="B32" s="1"/>
      <c r="C32" s="1"/>
      <c r="D32" s="14" t="s">
        <v>23</v>
      </c>
      <c r="E32" s="7">
        <f>(RATES!$E$31)</f>
        <v>0.055</v>
      </c>
      <c r="F32" s="7">
        <f>(RATES!$G$31)</f>
        <v>0.053</v>
      </c>
      <c r="G32" s="7">
        <f>(RATES!$I$31)</f>
        <v>0.05000000000000001</v>
      </c>
      <c r="I32" s="67">
        <f>ROUND(+E32*I21,0)</f>
        <v>0</v>
      </c>
      <c r="J32" s="62"/>
      <c r="K32" s="67">
        <f>ROUND(+F32*K21,0)</f>
        <v>0</v>
      </c>
      <c r="L32" s="62"/>
      <c r="M32" s="67">
        <f>ROUND(+G32*M21,0)</f>
        <v>0</v>
      </c>
      <c r="N32" s="62"/>
      <c r="O32" s="67">
        <f t="shared" si="3"/>
        <v>0</v>
      </c>
      <c r="P32" s="5"/>
    </row>
    <row r="33" spans="1:16" ht="15.75">
      <c r="A33" s="1"/>
      <c r="B33" s="1"/>
      <c r="C33" s="1"/>
      <c r="D33" s="14" t="s">
        <v>30</v>
      </c>
      <c r="E33" s="7">
        <f>(RATES!$E$32)</f>
        <v>0.244</v>
      </c>
      <c r="F33" s="7">
        <f>(RATES!$G$32)</f>
        <v>0.244</v>
      </c>
      <c r="G33" s="7">
        <f>(RATES!$I$32)</f>
        <v>0.25</v>
      </c>
      <c r="I33" s="67">
        <f>ROUND(+E33*I22,0)</f>
        <v>0</v>
      </c>
      <c r="J33" s="62"/>
      <c r="K33" s="67">
        <f>ROUND(+F33*K22,0)</f>
        <v>0</v>
      </c>
      <c r="L33" s="62"/>
      <c r="M33" s="67">
        <f>ROUND(+G33*M22,0)</f>
        <v>0</v>
      </c>
      <c r="N33" s="62"/>
      <c r="O33" s="67">
        <f t="shared" si="3"/>
        <v>0</v>
      </c>
      <c r="P33" s="5"/>
    </row>
    <row r="34" spans="1:16" ht="15.75">
      <c r="A34" s="1"/>
      <c r="B34" s="1"/>
      <c r="C34" s="1"/>
      <c r="D34" s="14" t="s">
        <v>137</v>
      </c>
      <c r="E34" s="7">
        <f>(RATES!$E$30)</f>
        <v>0.43</v>
      </c>
      <c r="F34" s="7">
        <f>(RATES!$G$30)</f>
        <v>0.46900000000000003</v>
      </c>
      <c r="G34" s="7">
        <f>(RATES!$I$30)</f>
        <v>0.4749999999999999</v>
      </c>
      <c r="I34" s="68">
        <f>ROUND(+E34*I23,0)</f>
        <v>0</v>
      </c>
      <c r="J34" s="62"/>
      <c r="K34" s="68">
        <f>ROUND(+F34*K23,0)</f>
        <v>0</v>
      </c>
      <c r="L34" s="62"/>
      <c r="M34" s="68">
        <f>ROUND(+G34*M23,0)</f>
        <v>0</v>
      </c>
      <c r="N34" s="62"/>
      <c r="O34" s="67">
        <f t="shared" si="3"/>
        <v>0</v>
      </c>
      <c r="P34" s="5"/>
    </row>
    <row r="35" spans="1:16" ht="15.75">
      <c r="A35" s="1"/>
      <c r="B35" s="1"/>
      <c r="C35" s="1"/>
      <c r="D35" s="1"/>
      <c r="E35" s="28" t="s">
        <v>31</v>
      </c>
      <c r="F35" s="29"/>
      <c r="G35" s="29"/>
      <c r="H35" s="29"/>
      <c r="I35" s="64">
        <f>SUM(I28:I34)</f>
        <v>0</v>
      </c>
      <c r="J35" s="62"/>
      <c r="K35" s="64">
        <f>SUM(K28:K34)</f>
        <v>0</v>
      </c>
      <c r="L35" s="62"/>
      <c r="M35" s="64">
        <f>SUM(M28:M34)</f>
        <v>0</v>
      </c>
      <c r="N35" s="62"/>
      <c r="O35" s="64">
        <f>SUM(I35:M35)</f>
        <v>0</v>
      </c>
      <c r="P35" s="5"/>
    </row>
    <row r="36" spans="1:16" ht="7.5" customHeight="1">
      <c r="A36" s="1"/>
      <c r="B36" s="1"/>
      <c r="C36" s="1"/>
      <c r="D36" s="1"/>
      <c r="E36" s="29"/>
      <c r="F36" s="29"/>
      <c r="G36" s="29"/>
      <c r="H36" s="29"/>
      <c r="I36" s="67"/>
      <c r="J36" s="58"/>
      <c r="K36" s="80"/>
      <c r="L36" s="58"/>
      <c r="M36" s="80"/>
      <c r="N36" s="58"/>
      <c r="O36" s="80" t="s">
        <v>2</v>
      </c>
      <c r="P36" s="6"/>
    </row>
    <row r="37" spans="1:16" s="35" customFormat="1" ht="15.75">
      <c r="A37" s="23"/>
      <c r="B37" s="51" t="s">
        <v>32</v>
      </c>
      <c r="C37" s="23"/>
      <c r="E37" s="32"/>
      <c r="F37" s="32"/>
      <c r="G37" s="32"/>
      <c r="H37" s="32"/>
      <c r="I37" s="59">
        <f>SUM(I35+I24)</f>
        <v>0</v>
      </c>
      <c r="J37" s="60"/>
      <c r="K37" s="59">
        <f>SUM(K35+K24)</f>
        <v>0</v>
      </c>
      <c r="L37" s="60"/>
      <c r="M37" s="59">
        <f>SUM(M35+M24)</f>
        <v>0</v>
      </c>
      <c r="N37" s="60"/>
      <c r="O37" s="59">
        <f>SUM(I37:M37)</f>
        <v>0</v>
      </c>
      <c r="P37" s="33"/>
    </row>
    <row r="38" spans="1:16" ht="8.25" customHeight="1">
      <c r="A38" s="1"/>
      <c r="B38" s="1"/>
      <c r="C38" s="1"/>
      <c r="D38" s="32"/>
      <c r="E38" s="29"/>
      <c r="F38" s="29"/>
      <c r="G38" s="29"/>
      <c r="H38" s="29"/>
      <c r="I38" s="67"/>
      <c r="J38" s="58"/>
      <c r="K38" s="58"/>
      <c r="L38" s="58"/>
      <c r="M38" s="58"/>
      <c r="N38" s="58"/>
      <c r="O38" s="58" t="s">
        <v>2</v>
      </c>
      <c r="P38" s="6"/>
    </row>
    <row r="39" spans="1:16" ht="15.75">
      <c r="A39" s="1"/>
      <c r="B39" s="25" t="s">
        <v>33</v>
      </c>
      <c r="C39" s="25" t="s">
        <v>34</v>
      </c>
      <c r="D39" s="23"/>
      <c r="E39" s="29"/>
      <c r="F39" s="29"/>
      <c r="G39" s="29"/>
      <c r="H39" s="29"/>
      <c r="I39" s="67"/>
      <c r="J39" s="58"/>
      <c r="K39" s="62"/>
      <c r="L39" s="58"/>
      <c r="M39" s="62"/>
      <c r="N39" s="58"/>
      <c r="O39" s="62" t="s">
        <v>2</v>
      </c>
      <c r="P39" s="6"/>
    </row>
    <row r="40" spans="1:16" ht="15.75">
      <c r="A40" s="1"/>
      <c r="B40" s="23"/>
      <c r="C40" s="23"/>
      <c r="D40" s="11" t="s">
        <v>35</v>
      </c>
      <c r="E40" s="34"/>
      <c r="F40" s="34"/>
      <c r="G40" s="34"/>
      <c r="H40" s="34"/>
      <c r="I40" s="53">
        <v>0</v>
      </c>
      <c r="J40" s="58"/>
      <c r="K40" s="53">
        <v>0</v>
      </c>
      <c r="L40" s="62"/>
      <c r="M40" s="53">
        <v>0</v>
      </c>
      <c r="N40" s="62"/>
      <c r="O40" s="53">
        <f>SUM(I40:M40)</f>
        <v>0</v>
      </c>
      <c r="P40" s="6"/>
    </row>
    <row r="41" spans="1:16" ht="15.75">
      <c r="A41" s="1"/>
      <c r="B41" s="23"/>
      <c r="C41" s="23"/>
      <c r="D41" s="11" t="s">
        <v>35</v>
      </c>
      <c r="E41" s="34"/>
      <c r="F41" s="34"/>
      <c r="G41" s="34"/>
      <c r="H41" s="34"/>
      <c r="I41" s="53">
        <v>0</v>
      </c>
      <c r="J41" s="58"/>
      <c r="K41" s="53">
        <v>0</v>
      </c>
      <c r="L41" s="62"/>
      <c r="M41" s="53">
        <v>0</v>
      </c>
      <c r="N41" s="62"/>
      <c r="O41" s="53">
        <f>SUM(I41:M41)</f>
        <v>0</v>
      </c>
      <c r="P41" s="6"/>
    </row>
    <row r="42" spans="1:16" s="35" customFormat="1" ht="15.75">
      <c r="A42" s="23"/>
      <c r="B42" s="23"/>
      <c r="C42" s="23"/>
      <c r="D42" s="31" t="s">
        <v>36</v>
      </c>
      <c r="E42" s="32"/>
      <c r="F42" s="32"/>
      <c r="G42" s="32"/>
      <c r="H42" s="32"/>
      <c r="I42" s="69">
        <f>SUM(I40:I41)</f>
        <v>0</v>
      </c>
      <c r="J42" s="60"/>
      <c r="K42" s="69">
        <f>SUM(K40:K41)</f>
        <v>0</v>
      </c>
      <c r="L42" s="60"/>
      <c r="M42" s="69">
        <f>SUM(M40:M41)</f>
        <v>0</v>
      </c>
      <c r="N42" s="60"/>
      <c r="O42" s="69">
        <f>SUM(I42:M42)</f>
        <v>0</v>
      </c>
      <c r="P42" s="33"/>
    </row>
    <row r="43" spans="1:16" ht="9" customHeight="1">
      <c r="A43" s="1"/>
      <c r="B43" s="1"/>
      <c r="C43" s="1"/>
      <c r="D43" s="32"/>
      <c r="E43" s="29"/>
      <c r="F43" s="29"/>
      <c r="G43" s="29"/>
      <c r="H43" s="29"/>
      <c r="I43" s="67"/>
      <c r="J43" s="58"/>
      <c r="K43" s="58"/>
      <c r="L43" s="58"/>
      <c r="M43" s="58"/>
      <c r="N43" s="58"/>
      <c r="O43" s="58"/>
      <c r="P43" s="6"/>
    </row>
    <row r="44" spans="1:16" ht="15.75">
      <c r="A44" s="1"/>
      <c r="B44" s="25" t="s">
        <v>37</v>
      </c>
      <c r="C44" s="25" t="s">
        <v>38</v>
      </c>
      <c r="D44" s="1"/>
      <c r="E44" s="23"/>
      <c r="F44" s="23"/>
      <c r="G44" s="1"/>
      <c r="H44" s="1"/>
      <c r="I44" s="70" t="s">
        <v>2</v>
      </c>
      <c r="J44" s="62"/>
      <c r="K44" s="57" t="s">
        <v>2</v>
      </c>
      <c r="L44" s="62"/>
      <c r="M44" s="57" t="s">
        <v>2</v>
      </c>
      <c r="N44" s="62"/>
      <c r="O44" s="57"/>
      <c r="P44" s="5"/>
    </row>
    <row r="45" spans="1:16" ht="15.75">
      <c r="A45" s="1"/>
      <c r="B45" s="23"/>
      <c r="C45" s="23"/>
      <c r="D45" s="14" t="s">
        <v>39</v>
      </c>
      <c r="E45" s="11" t="s">
        <v>35</v>
      </c>
      <c r="F45" s="35"/>
      <c r="I45" s="53">
        <v>0</v>
      </c>
      <c r="J45" s="62"/>
      <c r="K45" s="53">
        <f>ROUND((I45*1.04),0)</f>
        <v>0</v>
      </c>
      <c r="L45" s="66"/>
      <c r="M45" s="53">
        <f>ROUND((K45*1.04),0)</f>
        <v>0</v>
      </c>
      <c r="N45" s="66"/>
      <c r="O45" s="53">
        <f>SUM(I45:M45)</f>
        <v>0</v>
      </c>
      <c r="P45" s="5"/>
    </row>
    <row r="46" spans="1:16" ht="15.75">
      <c r="A46" s="1"/>
      <c r="B46" s="23"/>
      <c r="C46" s="23"/>
      <c r="D46" s="14" t="s">
        <v>40</v>
      </c>
      <c r="E46" s="11" t="s">
        <v>35</v>
      </c>
      <c r="F46" s="35"/>
      <c r="I46" s="53">
        <v>0</v>
      </c>
      <c r="J46" s="62"/>
      <c r="K46" s="53">
        <f>ROUND((I46*1.04),0)</f>
        <v>0</v>
      </c>
      <c r="L46" s="66"/>
      <c r="M46" s="53">
        <f>ROUND((K46*1.04),0)</f>
        <v>0</v>
      </c>
      <c r="N46" s="66"/>
      <c r="O46" s="99">
        <f>SUM(I46:M46)</f>
        <v>0</v>
      </c>
      <c r="P46" s="5"/>
    </row>
    <row r="47" spans="1:16" s="35" customFormat="1" ht="15.75">
      <c r="A47" s="23"/>
      <c r="B47" s="23"/>
      <c r="C47" s="23"/>
      <c r="D47" s="31" t="s">
        <v>41</v>
      </c>
      <c r="E47" s="32"/>
      <c r="F47" s="32"/>
      <c r="G47" s="32"/>
      <c r="H47" s="32"/>
      <c r="I47" s="69">
        <f>SUM(I45:I46)</f>
        <v>0</v>
      </c>
      <c r="J47" s="60"/>
      <c r="K47" s="71">
        <f>SUM(K45:K46)</f>
        <v>0</v>
      </c>
      <c r="L47" s="60"/>
      <c r="M47" s="71">
        <f>SUM(M45:M46)</f>
        <v>0</v>
      </c>
      <c r="N47" s="60"/>
      <c r="O47" s="101">
        <f>SUM(I47:M47)</f>
        <v>0</v>
      </c>
      <c r="P47" s="33"/>
    </row>
    <row r="48" spans="1:16" ht="10.5" customHeight="1">
      <c r="A48" s="1"/>
      <c r="B48" s="1"/>
      <c r="C48" s="1"/>
      <c r="D48" s="32"/>
      <c r="E48" s="29"/>
      <c r="F48" s="29"/>
      <c r="G48" s="29"/>
      <c r="H48" s="29"/>
      <c r="I48" s="67"/>
      <c r="J48" s="58"/>
      <c r="K48" s="53"/>
      <c r="L48" s="58"/>
      <c r="M48" s="53"/>
      <c r="N48" s="58"/>
      <c r="O48" s="53"/>
      <c r="P48" s="6"/>
    </row>
    <row r="49" spans="1:16" ht="15.75">
      <c r="A49" s="1"/>
      <c r="B49" s="25" t="s">
        <v>42</v>
      </c>
      <c r="C49" s="25" t="s">
        <v>43</v>
      </c>
      <c r="D49" s="23"/>
      <c r="E49" s="23"/>
      <c r="F49" s="23"/>
      <c r="G49" s="1"/>
      <c r="H49" s="1"/>
      <c r="I49" s="70" t="s">
        <v>2</v>
      </c>
      <c r="J49" s="62"/>
      <c r="K49" s="53" t="s">
        <v>2</v>
      </c>
      <c r="L49" s="62"/>
      <c r="M49" s="53" t="s">
        <v>2</v>
      </c>
      <c r="N49" s="62"/>
      <c r="O49" s="53"/>
      <c r="P49" s="5"/>
    </row>
    <row r="50" spans="1:16" ht="15.75">
      <c r="A50" s="1"/>
      <c r="B50" s="23"/>
      <c r="C50" s="23"/>
      <c r="D50" s="14" t="s">
        <v>44</v>
      </c>
      <c r="E50" s="3"/>
      <c r="F50" s="35"/>
      <c r="I50" s="53">
        <v>0</v>
      </c>
      <c r="J50" s="62"/>
      <c r="K50" s="53">
        <f>ROUND((I50*1.04),0)</f>
        <v>0</v>
      </c>
      <c r="L50" s="66"/>
      <c r="M50" s="53">
        <f>ROUND((K50*1.04),0)</f>
        <v>0</v>
      </c>
      <c r="N50" s="66"/>
      <c r="O50" s="53">
        <f>SUM(I50:M50)</f>
        <v>0</v>
      </c>
      <c r="P50" s="5"/>
    </row>
    <row r="51" spans="1:17" ht="15.75">
      <c r="A51" s="1"/>
      <c r="B51" s="23"/>
      <c r="C51" s="23"/>
      <c r="D51" s="14" t="s">
        <v>45</v>
      </c>
      <c r="E51" s="3"/>
      <c r="F51" s="35"/>
      <c r="I51" s="53">
        <v>0</v>
      </c>
      <c r="J51" s="62"/>
      <c r="K51" s="53">
        <f>ROUND((I51*1.04),0)</f>
        <v>0</v>
      </c>
      <c r="L51" s="66"/>
      <c r="M51" s="53">
        <f>ROUND((K51*1.04),0)</f>
        <v>0</v>
      </c>
      <c r="N51" s="66"/>
      <c r="O51" s="53">
        <f aca="true" t="shared" si="4" ref="O51:O61">SUM(I51:M51)</f>
        <v>0</v>
      </c>
      <c r="P51" s="5"/>
      <c r="Q51" s="106"/>
    </row>
    <row r="52" spans="1:16" ht="15.75">
      <c r="A52" s="1"/>
      <c r="B52" s="23"/>
      <c r="C52" s="23"/>
      <c r="D52" s="14" t="s">
        <v>46</v>
      </c>
      <c r="E52" s="3"/>
      <c r="F52" s="35"/>
      <c r="I52" s="53">
        <v>0</v>
      </c>
      <c r="J52" s="62"/>
      <c r="K52" s="53">
        <f>ROUND((I52*1.04),0)</f>
        <v>0</v>
      </c>
      <c r="L52" s="66"/>
      <c r="M52" s="53">
        <f>ROUND((K52*1.04),0)</f>
        <v>0</v>
      </c>
      <c r="N52" s="66"/>
      <c r="O52" s="53">
        <f t="shared" si="4"/>
        <v>0</v>
      </c>
      <c r="P52" s="5"/>
    </row>
    <row r="53" spans="1:16" ht="15.75">
      <c r="A53" s="1"/>
      <c r="B53" s="23"/>
      <c r="C53" s="23"/>
      <c r="D53" s="14" t="s">
        <v>47</v>
      </c>
      <c r="E53" s="3"/>
      <c r="F53" s="35"/>
      <c r="I53" s="53">
        <v>0</v>
      </c>
      <c r="J53" s="62"/>
      <c r="K53" s="53">
        <f>ROUND((I53*1.04),0)</f>
        <v>0</v>
      </c>
      <c r="L53" s="66"/>
      <c r="M53" s="53">
        <f>ROUND((K53*1.04),0)</f>
        <v>0</v>
      </c>
      <c r="N53" s="66"/>
      <c r="O53" s="53">
        <f t="shared" si="4"/>
        <v>0</v>
      </c>
      <c r="P53" s="5"/>
    </row>
    <row r="54" spans="1:16" ht="15.75">
      <c r="A54" s="1"/>
      <c r="B54" s="23"/>
      <c r="C54" s="23"/>
      <c r="D54" s="14" t="s">
        <v>138</v>
      </c>
      <c r="E54" s="3"/>
      <c r="F54" s="35"/>
      <c r="I54" s="53">
        <v>0</v>
      </c>
      <c r="J54" s="62"/>
      <c r="K54" s="53">
        <f>ROUND((I54*1.099),0)</f>
        <v>0</v>
      </c>
      <c r="L54" s="66"/>
      <c r="M54" s="53">
        <f>ROUND((K54*1.099),0)</f>
        <v>0</v>
      </c>
      <c r="N54" s="66"/>
      <c r="O54" s="53">
        <f t="shared" si="4"/>
        <v>0</v>
      </c>
      <c r="P54" s="5"/>
    </row>
    <row r="55" spans="1:16" ht="15.75">
      <c r="A55" s="1"/>
      <c r="B55" s="23"/>
      <c r="C55" s="23"/>
      <c r="D55" s="14" t="s">
        <v>139</v>
      </c>
      <c r="E55" s="3"/>
      <c r="F55" s="35"/>
      <c r="I55" s="53">
        <v>0</v>
      </c>
      <c r="J55" s="62"/>
      <c r="K55" s="53">
        <f>ROUND((I55*1.04),0)</f>
        <v>0</v>
      </c>
      <c r="L55" s="53"/>
      <c r="M55" s="53">
        <f>ROUND((K55*1.04),0)</f>
        <v>0</v>
      </c>
      <c r="N55" s="66"/>
      <c r="O55" s="53">
        <f t="shared" si="4"/>
        <v>0</v>
      </c>
      <c r="P55" s="5"/>
    </row>
    <row r="56" spans="1:16" ht="15.75">
      <c r="A56" s="1"/>
      <c r="B56" s="23"/>
      <c r="C56" s="23"/>
      <c r="D56" s="14" t="s">
        <v>48</v>
      </c>
      <c r="E56" s="23"/>
      <c r="F56" s="23"/>
      <c r="G56" s="1"/>
      <c r="H56" s="1"/>
      <c r="I56" s="53">
        <v>0</v>
      </c>
      <c r="J56" s="62"/>
      <c r="K56" s="53">
        <v>0</v>
      </c>
      <c r="L56" s="66"/>
      <c r="M56" s="53">
        <v>0</v>
      </c>
      <c r="N56" s="66"/>
      <c r="O56" s="53">
        <f t="shared" si="4"/>
        <v>0</v>
      </c>
      <c r="P56" s="5"/>
    </row>
    <row r="57" spans="1:16" ht="15.75">
      <c r="A57" s="1"/>
      <c r="B57" s="23"/>
      <c r="C57" s="23"/>
      <c r="D57" s="25" t="s">
        <v>49</v>
      </c>
      <c r="E57" s="11"/>
      <c r="F57" s="35"/>
      <c r="I57" s="53">
        <v>0</v>
      </c>
      <c r="J57" s="62"/>
      <c r="K57" s="53">
        <v>0</v>
      </c>
      <c r="L57" s="66"/>
      <c r="M57" s="53">
        <v>0</v>
      </c>
      <c r="N57" s="66"/>
      <c r="O57" s="53">
        <f t="shared" si="4"/>
        <v>0</v>
      </c>
      <c r="P57" s="5"/>
    </row>
    <row r="58" spans="1:16" ht="15.75">
      <c r="A58" s="1"/>
      <c r="B58" s="23"/>
      <c r="C58" s="23"/>
      <c r="D58" s="79" t="s">
        <v>50</v>
      </c>
      <c r="E58" s="11"/>
      <c r="F58" s="35"/>
      <c r="I58" s="53">
        <v>0</v>
      </c>
      <c r="J58" s="62"/>
      <c r="K58" s="53">
        <v>0</v>
      </c>
      <c r="L58" s="66"/>
      <c r="M58" s="53">
        <v>0</v>
      </c>
      <c r="N58" s="66"/>
      <c r="O58" s="53">
        <f>SUM(I58:M58)</f>
        <v>0</v>
      </c>
      <c r="P58" s="5"/>
    </row>
    <row r="59" spans="1:16" ht="15.75">
      <c r="A59" s="1"/>
      <c r="B59" s="23"/>
      <c r="C59" s="23"/>
      <c r="D59" s="79" t="s">
        <v>151</v>
      </c>
      <c r="E59" s="11"/>
      <c r="F59" s="35"/>
      <c r="I59" s="53">
        <v>0</v>
      </c>
      <c r="J59" s="62"/>
      <c r="K59" s="53">
        <v>0</v>
      </c>
      <c r="L59" s="66"/>
      <c r="M59" s="53">
        <v>0</v>
      </c>
      <c r="N59" s="66"/>
      <c r="O59" s="53">
        <f>SUM(I59:M59)</f>
        <v>0</v>
      </c>
      <c r="P59" s="5"/>
    </row>
    <row r="60" spans="1:16" ht="15.75">
      <c r="A60" s="1"/>
      <c r="B60" s="23"/>
      <c r="C60" s="23"/>
      <c r="D60" s="79" t="s">
        <v>152</v>
      </c>
      <c r="E60" s="11"/>
      <c r="F60" s="35"/>
      <c r="I60" s="53">
        <v>0</v>
      </c>
      <c r="J60" s="62"/>
      <c r="K60" s="53">
        <v>0</v>
      </c>
      <c r="L60" s="66"/>
      <c r="M60" s="53">
        <v>0</v>
      </c>
      <c r="N60" s="66"/>
      <c r="O60" s="99">
        <f t="shared" si="4"/>
        <v>0</v>
      </c>
      <c r="P60" s="5"/>
    </row>
    <row r="61" spans="1:16" s="35" customFormat="1" ht="15.75">
      <c r="A61" s="23"/>
      <c r="B61" s="51" t="s">
        <v>51</v>
      </c>
      <c r="E61" s="32"/>
      <c r="F61" s="32"/>
      <c r="G61" s="32"/>
      <c r="H61" s="32"/>
      <c r="I61" s="69">
        <f>SUM(I50:I60)</f>
        <v>0</v>
      </c>
      <c r="J61" s="55"/>
      <c r="K61" s="71">
        <f>SUM(K50:K60)</f>
        <v>0</v>
      </c>
      <c r="L61" s="55"/>
      <c r="M61" s="71">
        <f>SUM(M50:M60)</f>
        <v>0</v>
      </c>
      <c r="N61" s="55"/>
      <c r="O61" s="101">
        <f t="shared" si="4"/>
        <v>0</v>
      </c>
      <c r="P61" s="38"/>
    </row>
    <row r="62" spans="1:16" ht="10.5" customHeight="1">
      <c r="A62" s="1"/>
      <c r="B62" s="23"/>
      <c r="C62" s="23"/>
      <c r="D62" s="29"/>
      <c r="E62" s="32"/>
      <c r="F62" s="32"/>
      <c r="G62" s="29"/>
      <c r="H62" s="29"/>
      <c r="I62" s="67"/>
      <c r="J62" s="58"/>
      <c r="K62" s="58"/>
      <c r="L62" s="58"/>
      <c r="M62" s="58"/>
      <c r="N62" s="58"/>
      <c r="O62" s="58" t="s">
        <v>2</v>
      </c>
      <c r="P62" s="6"/>
    </row>
    <row r="63" spans="1:16" ht="16.5">
      <c r="A63" s="23"/>
      <c r="B63" s="32"/>
      <c r="C63" s="32"/>
      <c r="D63" s="32"/>
      <c r="E63" s="23"/>
      <c r="F63" s="36" t="s">
        <v>52</v>
      </c>
      <c r="G63" s="45"/>
      <c r="H63" s="45"/>
      <c r="I63" s="81">
        <f>SUM(+I61+I47+I42+I37)</f>
        <v>0</v>
      </c>
      <c r="J63" s="81"/>
      <c r="K63" s="81">
        <f>SUM(+K61+K47+K42+K37)</f>
        <v>0</v>
      </c>
      <c r="L63" s="81"/>
      <c r="M63" s="81">
        <f>SUM(+M61+M47+M42+M37)</f>
        <v>0</v>
      </c>
      <c r="N63" s="81"/>
      <c r="O63" s="81">
        <f>SUM(I63:M63)</f>
        <v>0</v>
      </c>
      <c r="P63" s="38"/>
    </row>
    <row r="64" spans="1:15" ht="16.5">
      <c r="A64" s="23"/>
      <c r="B64" s="32"/>
      <c r="C64" s="32"/>
      <c r="D64" s="32"/>
      <c r="E64" s="23"/>
      <c r="F64" s="36"/>
      <c r="G64" s="45"/>
      <c r="H64" s="45"/>
      <c r="I64" s="82"/>
      <c r="J64" s="81"/>
      <c r="K64" s="81"/>
      <c r="L64" s="38"/>
      <c r="M64" s="81"/>
      <c r="N64" s="38"/>
      <c r="O64" s="81"/>
    </row>
    <row r="65" spans="1:17" ht="15.75">
      <c r="A65" s="23"/>
      <c r="B65" s="32"/>
      <c r="C65" s="32"/>
      <c r="D65" s="32"/>
      <c r="E65" s="23"/>
      <c r="F65" s="94" t="s">
        <v>135</v>
      </c>
      <c r="G65" s="45"/>
      <c r="H65" s="45"/>
      <c r="I65" s="96">
        <f>(IF((I57)&gt;25000,(25000),I57)+(IF((I58)&gt;25000,(25000),I58)+(IF((I59)&gt;25000,(25000),I59)+((IF((I60)&gt;25000,(25000),I60))+SUM(I63-I42-I54-I57-I58-I59-I60-I55)))))</f>
        <v>0</v>
      </c>
      <c r="J65" s="96"/>
      <c r="K65" s="96">
        <f>IF(I57&gt;=(25000),0,((IF((I57+K57)&lt;=(25000),K57,(25000-I57)))))+(IF(I58&gt;=(25000),0,((IF((I58+K58)&lt;=(25000),K58,(25000-I58))))))+(IF(I59&gt;=(25000),0,((IF((I59+K59)&lt;=(25000),K59,(25000-I59))))))+IF(I60&gt;=(25000),0,((IF((I60+K60)&lt;=(25000),K60,(25000-I60)))))+SUM(K63-K42-K54-K57-K58-K59-K60-K55)</f>
        <v>0</v>
      </c>
      <c r="L65" s="96"/>
      <c r="M65" s="96">
        <f>IF(I57&gt;=(25000),0,(((IF((I57+K57)&gt;=(25000),0,((IF((I57+K57+M57)&lt;=(25000),M57,(25000-SUM(I57+K57))))))))))+IF(I58&gt;=(25000),0,(((IF((I58+K58)&gt;=(25000),0,((IF((I58+K58+M58)&lt;(25000),M58,(25000-SUM(I58+K58))))))))))+IF(I59&gt;=(25000),0,(((IF((I59+K59)&gt;=(25000),0,((IF((I59+K59+M59)&lt;(25000),M59,(25000-SUM(I59+K59))))))))))+IF(I60&gt;=(25000),0,(((IF((I60+K60)&gt;=(25000),0,((IF((I60+K60+M60)&lt;(25000),M60,(25000-SUM(I60+K60))))))))))+SUM(M63-M42-M54-M57-M58-M59-M60-M55)</f>
        <v>0</v>
      </c>
      <c r="N65" s="96"/>
      <c r="O65" s="96">
        <f>SUM(I65:M65)</f>
        <v>0</v>
      </c>
      <c r="Q65" s="98"/>
    </row>
    <row r="66" spans="1:18" ht="15.75">
      <c r="A66" s="1"/>
      <c r="B66" s="37" t="s">
        <v>53</v>
      </c>
      <c r="C66" s="1"/>
      <c r="D66" s="1"/>
      <c r="I66" s="53"/>
      <c r="J66" s="72"/>
      <c r="K66" s="62"/>
      <c r="L66" s="72"/>
      <c r="M66" s="62"/>
      <c r="N66" s="72"/>
      <c r="O66" s="62"/>
      <c r="P66" s="5"/>
      <c r="R66" s="97"/>
    </row>
    <row r="67" spans="1:16" ht="15.75">
      <c r="A67" s="1"/>
      <c r="B67" s="14" t="s">
        <v>54</v>
      </c>
      <c r="C67" s="1"/>
      <c r="E67" s="7">
        <f>IF(AND(($F$78)="R",($F$79)="C"),(RATES!E35),IF(AND(($F$78)="R",($F$79)="O"),(RATES!E40),IF(AND(($F$78)="I",($F$79)="C"),(RATES!E36),IF(AND(($F$78)="I",($F$79)="O"),(RATES!E41),IF(AND(($F$78)="P",($F$79)="C"),(RATES!E37),IF(AND(($F$78)="P",($F$79)="O"),(RATES!E42),($F$81)))))))</f>
        <v>0.535</v>
      </c>
      <c r="F67" s="7">
        <f>IF(AND(($F$78)="R",($F$79)="C"),(RATES!G35),IF(AND(($F$78)="R",($F$79)="O"),(RATES!G40),IF(AND(($F$78)="I",($F$79)="C"),(RATES!G36),IF(AND(($F$78)="I",($F$79)="o"),(RATES!G41),IF(AND(($F$78)="P",($F$79)="C"),(RATES!G37),IF(AND(($F$78)="P",($F$79)="O"),(RATES!G42),($F$81)))))))</f>
        <v>0.535</v>
      </c>
      <c r="G67" s="7">
        <f>IF(AND(($F$78)="R",($F$79)="C"),(RATES!I35),IF(AND(($F$78)="R",($F$79)="O"),(RATES!I40),IF(AND(($F$78)="I",($F$79)="C"),(RATES!I36),IF(AND(($F$78)="I",($F$79)="o"),(RATES!I41),IF(AND(($F$78)="P",($F$79)="C"),(RATES!I37),IF(AND(($F$78)="P",($F$79)="O"),(RATES!I42),($F$81)))))))</f>
        <v>0.535</v>
      </c>
      <c r="H67" s="7"/>
      <c r="I67" s="62">
        <f>+E67*(I63-I42-I57-I58-I59-I60-I54-I55)</f>
        <v>0</v>
      </c>
      <c r="J67" s="62"/>
      <c r="K67" s="62">
        <f>+F67*(K63-K42-K57-K58-K59-K60-K54-K55)</f>
        <v>0</v>
      </c>
      <c r="L67" s="62"/>
      <c r="M67" s="62">
        <f>+G67*(M63-M42-M57-M58-M59-M60-M54-M55)</f>
        <v>0</v>
      </c>
      <c r="N67" s="62"/>
      <c r="O67" s="62">
        <f aca="true" t="shared" si="5" ref="O67:O72">SUM(I67:M67)</f>
        <v>0</v>
      </c>
      <c r="P67" s="5"/>
    </row>
    <row r="68" spans="1:16" ht="15.75">
      <c r="A68" s="1"/>
      <c r="B68" s="14" t="s">
        <v>55</v>
      </c>
      <c r="E68" s="7">
        <f aca="true" t="shared" si="6" ref="E68:G70">+E67</f>
        <v>0.535</v>
      </c>
      <c r="F68" s="7">
        <f t="shared" si="6"/>
        <v>0.535</v>
      </c>
      <c r="G68" s="7">
        <f t="shared" si="6"/>
        <v>0.535</v>
      </c>
      <c r="I68" s="62">
        <f>IF((I57)&lt;25001,(I57)*(E68),(25000)*(E68))</f>
        <v>0</v>
      </c>
      <c r="J68" s="62"/>
      <c r="K68" s="62">
        <f>IF((I57+K57)&lt;25001,((K57))*(F68),((25000)*(F68))-I68)</f>
        <v>0</v>
      </c>
      <c r="L68" s="62"/>
      <c r="M68" s="62">
        <f>IF((I57+K57+M57)&lt;25001,((M57))*(G68),((25000)*(G68))-(K68+I68))</f>
        <v>0</v>
      </c>
      <c r="N68" s="62"/>
      <c r="O68" s="62">
        <f t="shared" si="5"/>
        <v>0</v>
      </c>
      <c r="P68" s="5"/>
    </row>
    <row r="69" spans="1:16" ht="15.75">
      <c r="A69" s="1"/>
      <c r="B69" s="14" t="s">
        <v>56</v>
      </c>
      <c r="E69" s="7">
        <f t="shared" si="6"/>
        <v>0.535</v>
      </c>
      <c r="F69" s="7">
        <f t="shared" si="6"/>
        <v>0.535</v>
      </c>
      <c r="G69" s="7">
        <f t="shared" si="6"/>
        <v>0.535</v>
      </c>
      <c r="I69" s="62">
        <f>IF((I58)&lt;25001,(I58)*(E69),(25000)*(E69))</f>
        <v>0</v>
      </c>
      <c r="J69" s="62"/>
      <c r="K69" s="62">
        <f>IF((I58+K58)&lt;25001,((K58))*(F69),((25000)*(F69))-I69)</f>
        <v>0</v>
      </c>
      <c r="L69" s="62"/>
      <c r="M69" s="62">
        <f>IF((I58+K58+M58)&lt;25001,((M58))*(G69),((25000)*(G69))-(K69+I69))</f>
        <v>0</v>
      </c>
      <c r="N69" s="62"/>
      <c r="O69" s="62">
        <f t="shared" si="5"/>
        <v>0</v>
      </c>
      <c r="P69" s="5"/>
    </row>
    <row r="70" spans="1:16" ht="15.75">
      <c r="A70" s="1"/>
      <c r="B70" s="14" t="s">
        <v>149</v>
      </c>
      <c r="E70" s="7">
        <f t="shared" si="6"/>
        <v>0.535</v>
      </c>
      <c r="F70" s="7">
        <f t="shared" si="6"/>
        <v>0.535</v>
      </c>
      <c r="G70" s="7">
        <f t="shared" si="6"/>
        <v>0.535</v>
      </c>
      <c r="I70" s="62">
        <f>IF((I59)&lt;25001,(I59)*(E70),(25000)*(E70))</f>
        <v>0</v>
      </c>
      <c r="J70" s="62"/>
      <c r="K70" s="62">
        <f>IF((I59+K59)&lt;25001,((K59))*(F70),((25000)*(F70))-I70)</f>
        <v>0</v>
      </c>
      <c r="L70" s="62"/>
      <c r="M70" s="62">
        <f>IF((I59+K59+M59)&lt;25001,((M59))*(G70),((25000)*(G70))-(K70+I70))</f>
        <v>0</v>
      </c>
      <c r="N70" s="62"/>
      <c r="O70" s="62">
        <f t="shared" si="5"/>
        <v>0</v>
      </c>
      <c r="P70" s="5"/>
    </row>
    <row r="71" spans="1:16" ht="15.75">
      <c r="A71" s="1"/>
      <c r="B71" s="14" t="s">
        <v>150</v>
      </c>
      <c r="C71" s="1"/>
      <c r="D71" s="1"/>
      <c r="E71" s="7">
        <f>+E68</f>
        <v>0.535</v>
      </c>
      <c r="F71" s="7">
        <f>+F68</f>
        <v>0.535</v>
      </c>
      <c r="G71" s="7">
        <f>+G68</f>
        <v>0.535</v>
      </c>
      <c r="I71" s="62">
        <f>IF((I60)&lt;25001,(I60)*(E71),(25000)*(E71))</f>
        <v>0</v>
      </c>
      <c r="J71" s="62"/>
      <c r="K71" s="62">
        <f>IF((I60+K60)&lt;25001,((K60))*(F71),((25000)*(F71))-I71)</f>
        <v>0</v>
      </c>
      <c r="L71" s="62"/>
      <c r="M71" s="62">
        <f>IF((I60+K60+M60)&lt;25001,((M60))*(G71),((25000)*(G71))-(I71+K71))</f>
        <v>0</v>
      </c>
      <c r="N71" s="62"/>
      <c r="O71" s="62">
        <f t="shared" si="5"/>
        <v>0</v>
      </c>
      <c r="P71" s="5"/>
    </row>
    <row r="72" spans="1:16" ht="15.75">
      <c r="A72" s="1"/>
      <c r="B72" s="51" t="s">
        <v>57</v>
      </c>
      <c r="C72" s="1"/>
      <c r="D72" s="27"/>
      <c r="E72" s="39" t="str">
        <f>IF((F80)="N","(total direct costs less exclusions)","(total direct costs including equipment)")</f>
        <v>(total direct costs less exclusions)</v>
      </c>
      <c r="F72" s="7"/>
      <c r="G72" s="7"/>
      <c r="H72" s="7"/>
      <c r="I72" s="69">
        <f>SUM(I67:I71)</f>
        <v>0</v>
      </c>
      <c r="J72" s="55"/>
      <c r="K72" s="69">
        <f>SUM(K67:K71)</f>
        <v>0</v>
      </c>
      <c r="L72" s="55"/>
      <c r="M72" s="69">
        <f>SUM(M67:M71)</f>
        <v>0</v>
      </c>
      <c r="N72" s="55"/>
      <c r="O72" s="69">
        <f t="shared" si="5"/>
        <v>0</v>
      </c>
      <c r="P72" s="5"/>
    </row>
    <row r="73" spans="1:16" ht="6.75" customHeight="1">
      <c r="A73" s="1"/>
      <c r="B73" s="51"/>
      <c r="C73" s="1"/>
      <c r="D73" s="27"/>
      <c r="E73" s="39"/>
      <c r="F73" s="7"/>
      <c r="G73" s="7"/>
      <c r="H73" s="7"/>
      <c r="I73" s="77"/>
      <c r="J73" s="55"/>
      <c r="K73" s="78"/>
      <c r="L73" s="55"/>
      <c r="M73" s="78"/>
      <c r="N73" s="55"/>
      <c r="O73" s="78"/>
      <c r="P73" s="5"/>
    </row>
    <row r="74" spans="1:16" ht="19.5" thickBot="1">
      <c r="A74" s="1"/>
      <c r="B74" s="51"/>
      <c r="C74" s="1"/>
      <c r="D74" s="76" t="s">
        <v>58</v>
      </c>
      <c r="E74" s="39"/>
      <c r="F74" s="7"/>
      <c r="G74" s="7"/>
      <c r="H74" s="7"/>
      <c r="I74" s="93">
        <f>I72+I63</f>
        <v>0</v>
      </c>
      <c r="J74" s="81"/>
      <c r="K74" s="93">
        <f>K72+K63</f>
        <v>0</v>
      </c>
      <c r="L74" s="81"/>
      <c r="M74" s="93">
        <f>M72+M63</f>
        <v>0</v>
      </c>
      <c r="N74" s="81"/>
      <c r="O74" s="93">
        <f>SUM(I74:M74)</f>
        <v>0</v>
      </c>
      <c r="P74" s="5"/>
    </row>
    <row r="75" spans="1:16" ht="8.25" customHeight="1" thickTop="1">
      <c r="A75" s="1"/>
      <c r="B75" s="32"/>
      <c r="C75" s="1"/>
      <c r="D75" s="39"/>
      <c r="E75" s="7"/>
      <c r="F75" s="7"/>
      <c r="G75" s="7"/>
      <c r="H75" s="7"/>
      <c r="I75" s="62"/>
      <c r="J75" s="62"/>
      <c r="K75" s="62"/>
      <c r="L75" s="62"/>
      <c r="M75" s="62"/>
      <c r="N75" s="62"/>
      <c r="O75" s="62" t="s">
        <v>2</v>
      </c>
      <c r="P75" s="5"/>
    </row>
    <row r="76" spans="1:16" ht="15.75">
      <c r="A76" s="1"/>
      <c r="B76" s="1"/>
      <c r="C76" s="1"/>
      <c r="D76" s="1"/>
      <c r="E76" s="1"/>
      <c r="F76" s="1"/>
      <c r="G76" s="1"/>
      <c r="H76" s="1"/>
      <c r="I76" s="61"/>
      <c r="J76" s="73"/>
      <c r="K76" s="74"/>
      <c r="L76" s="73"/>
      <c r="M76" s="74"/>
      <c r="N76" s="73"/>
      <c r="O76" s="74"/>
      <c r="P76" s="1"/>
    </row>
    <row r="77" ht="15.75">
      <c r="D77" s="40" t="s">
        <v>59</v>
      </c>
    </row>
    <row r="78" spans="4:7" ht="15.75">
      <c r="D78" s="15" t="s">
        <v>60</v>
      </c>
      <c r="F78" s="16" t="s">
        <v>61</v>
      </c>
      <c r="G78" s="15" t="s">
        <v>62</v>
      </c>
    </row>
    <row r="79" spans="4:7" ht="15.75">
      <c r="D79" s="15" t="s">
        <v>63</v>
      </c>
      <c r="F79" s="16" t="s">
        <v>64</v>
      </c>
      <c r="G79" s="15" t="s">
        <v>65</v>
      </c>
    </row>
    <row r="80" spans="4:7" ht="15.75">
      <c r="D80" s="15" t="s">
        <v>66</v>
      </c>
      <c r="F80" s="16" t="s">
        <v>67</v>
      </c>
      <c r="G80" s="15" t="s">
        <v>68</v>
      </c>
    </row>
    <row r="81" spans="4:6" ht="15.75">
      <c r="D81" s="15" t="s">
        <v>69</v>
      </c>
      <c r="F81" s="9">
        <v>0</v>
      </c>
    </row>
  </sheetData>
  <printOptions/>
  <pageMargins left="0.5" right="0.3" top="0.5" bottom="0.5" header="0.5" footer="0.5"/>
  <pageSetup fitToHeight="1" fitToWidth="1" horizontalDpi="300" verticalDpi="300" orientation="portrait" scale="61" r:id="rId1"/>
  <headerFooter alignWithMargins="0">
    <oddFooter>&amp;L&amp;D  &amp;CSPONSORED PROGRAMS&amp;RFile 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81"/>
  <sheetViews>
    <sheetView showGridLines="0" zoomScale="75" zoomScaleNormal="75" workbookViewId="0" topLeftCell="A1">
      <selection activeCell="E5" sqref="E5"/>
    </sheetView>
  </sheetViews>
  <sheetFormatPr defaultColWidth="9.625" defaultRowHeight="15.75"/>
  <cols>
    <col min="1" max="3" width="2.625" style="0" customWidth="1"/>
    <col min="4" max="4" width="17.375" style="0" customWidth="1"/>
    <col min="5" max="5" width="9.25390625" style="0" customWidth="1"/>
    <col min="6" max="6" width="7.625" style="0" customWidth="1"/>
    <col min="7" max="7" width="9.875" style="0" customWidth="1"/>
    <col min="8" max="8" width="7.25390625" style="0" customWidth="1"/>
    <col min="9" max="9" width="13.75390625" style="0" customWidth="1"/>
    <col min="10" max="10" width="2.75390625" style="0" customWidth="1"/>
    <col min="11" max="11" width="11.25390625" style="0" customWidth="1"/>
    <col min="12" max="12" width="1.625" style="0" customWidth="1"/>
    <col min="13" max="13" width="11.25390625" style="0" customWidth="1"/>
    <col min="14" max="14" width="1.625" style="0" customWidth="1"/>
    <col min="15" max="15" width="11.25390625" style="0" customWidth="1"/>
    <col min="16" max="16" width="1.625" style="0" customWidth="1"/>
    <col min="17" max="17" width="14.625" style="0" customWidth="1"/>
    <col min="18" max="18" width="2.625" style="0" customWidth="1"/>
  </cols>
  <sheetData>
    <row r="1" spans="1:17" ht="18.75">
      <c r="A1" s="1"/>
      <c r="B1" s="19" t="s">
        <v>0</v>
      </c>
      <c r="C1" s="20"/>
      <c r="D1" s="20"/>
      <c r="E1" s="20"/>
      <c r="F1" s="20"/>
      <c r="G1" s="20"/>
      <c r="H1" s="20"/>
      <c r="I1" s="21"/>
      <c r="J1" s="20"/>
      <c r="K1" s="41"/>
      <c r="L1" s="42"/>
      <c r="M1" s="41"/>
      <c r="N1" s="42"/>
      <c r="O1" s="41"/>
      <c r="P1" s="42"/>
      <c r="Q1" s="41"/>
    </row>
    <row r="2" spans="1:17" ht="18.75">
      <c r="A2" s="1"/>
      <c r="B2" s="19" t="s">
        <v>145</v>
      </c>
      <c r="C2" s="20"/>
      <c r="D2" s="20"/>
      <c r="E2" s="20"/>
      <c r="F2" s="20"/>
      <c r="G2" s="20"/>
      <c r="H2" s="20"/>
      <c r="I2" s="21"/>
      <c r="J2" s="20"/>
      <c r="K2" s="41"/>
      <c r="L2" s="42"/>
      <c r="M2" s="41"/>
      <c r="N2" s="42"/>
      <c r="O2" s="41"/>
      <c r="P2" s="42"/>
      <c r="Q2" s="41"/>
    </row>
    <row r="3" spans="1:17" ht="9.75" customHeight="1">
      <c r="A3" s="1"/>
      <c r="B3" s="11" t="s">
        <v>2</v>
      </c>
      <c r="C3" s="1"/>
      <c r="I3" s="12" t="s">
        <v>2</v>
      </c>
      <c r="J3" s="1"/>
      <c r="K3" s="8"/>
      <c r="M3" s="8"/>
      <c r="O3" s="8"/>
      <c r="Q3" s="8"/>
    </row>
    <row r="4" spans="1:17" ht="15.75">
      <c r="A4" s="14"/>
      <c r="B4" s="25" t="s">
        <v>3</v>
      </c>
      <c r="C4" s="1"/>
      <c r="E4" s="11" t="s">
        <v>95</v>
      </c>
      <c r="G4" s="3"/>
      <c r="I4" s="22" t="s">
        <v>4</v>
      </c>
      <c r="J4" s="3" t="s">
        <v>95</v>
      </c>
      <c r="K4" s="3"/>
      <c r="L4" s="3"/>
      <c r="M4" s="3"/>
      <c r="N4" s="3"/>
      <c r="O4" s="3"/>
      <c r="P4" s="3"/>
      <c r="Q4" s="8"/>
    </row>
    <row r="5" spans="1:17" ht="18.75">
      <c r="A5" s="25" t="s">
        <v>5</v>
      </c>
      <c r="B5" s="15"/>
      <c r="C5" s="1"/>
      <c r="E5" s="11" t="s">
        <v>96</v>
      </c>
      <c r="F5" s="3"/>
      <c r="H5" s="2"/>
      <c r="I5" s="43"/>
      <c r="J5" s="3"/>
      <c r="K5" s="3"/>
      <c r="L5" s="3"/>
      <c r="M5" s="3"/>
      <c r="N5" s="3"/>
      <c r="O5" s="3"/>
      <c r="P5" s="3"/>
      <c r="Q5" s="8"/>
    </row>
    <row r="6" spans="2:17" ht="15.75">
      <c r="B6" s="15"/>
      <c r="C6" s="25" t="s">
        <v>6</v>
      </c>
      <c r="E6" s="95">
        <f>RATES!E2</f>
        <v>38534</v>
      </c>
      <c r="F6" s="13" t="s">
        <v>7</v>
      </c>
      <c r="G6" s="95">
        <f>RATES!G2</f>
        <v>38898</v>
      </c>
      <c r="H6" s="4"/>
      <c r="I6" s="2"/>
      <c r="J6" s="3"/>
      <c r="K6" s="3"/>
      <c r="L6" s="3"/>
      <c r="M6" s="3"/>
      <c r="N6" s="3"/>
      <c r="O6" s="3"/>
      <c r="P6" s="3"/>
      <c r="Q6" s="8"/>
    </row>
    <row r="7" spans="1:18" ht="7.5" customHeight="1">
      <c r="A7" s="1"/>
      <c r="F7" s="3"/>
      <c r="G7" s="1"/>
      <c r="H7" s="1"/>
      <c r="I7" s="17" t="s">
        <v>2</v>
      </c>
      <c r="J7" s="1"/>
      <c r="K7" s="8"/>
      <c r="L7" s="1"/>
      <c r="M7" s="8"/>
      <c r="N7" s="1"/>
      <c r="O7" s="8"/>
      <c r="P7" s="1"/>
      <c r="Q7" s="8"/>
      <c r="R7" s="1"/>
    </row>
    <row r="8" spans="1:18" ht="15.75">
      <c r="A8" s="23"/>
      <c r="B8" s="23"/>
      <c r="C8" s="23"/>
      <c r="D8" s="23"/>
      <c r="E8" s="23"/>
      <c r="F8" s="23"/>
      <c r="G8" s="23"/>
      <c r="H8" s="23"/>
      <c r="I8" s="24" t="s">
        <v>28</v>
      </c>
      <c r="J8" s="23"/>
      <c r="K8" s="44" t="s">
        <v>72</v>
      </c>
      <c r="L8" s="23"/>
      <c r="M8" s="44" t="s">
        <v>74</v>
      </c>
      <c r="N8" s="23"/>
      <c r="O8" s="44" t="s">
        <v>76</v>
      </c>
      <c r="P8" s="23"/>
      <c r="Q8" s="44" t="s">
        <v>9</v>
      </c>
      <c r="R8" s="23"/>
    </row>
    <row r="9" spans="1:18" ht="15.75">
      <c r="A9" s="1"/>
      <c r="B9" s="25" t="s">
        <v>10</v>
      </c>
      <c r="C9" s="25" t="s">
        <v>11</v>
      </c>
      <c r="D9" s="23"/>
      <c r="E9" s="23"/>
      <c r="F9" s="23"/>
      <c r="G9" s="1"/>
      <c r="H9" s="1"/>
      <c r="I9" s="2"/>
      <c r="J9" s="1"/>
      <c r="K9" s="8"/>
      <c r="L9" s="1"/>
      <c r="M9" s="8"/>
      <c r="N9" s="1"/>
      <c r="O9" s="8"/>
      <c r="P9" s="1"/>
      <c r="Q9" s="8"/>
      <c r="R9" s="1"/>
    </row>
    <row r="10" spans="1:18" ht="15.75">
      <c r="A10" s="1"/>
      <c r="B10" s="1"/>
      <c r="C10" s="26" t="s">
        <v>12</v>
      </c>
      <c r="D10" s="27"/>
      <c r="E10" s="1"/>
      <c r="F10" s="1" t="s">
        <v>13</v>
      </c>
      <c r="G10" s="52" t="s">
        <v>14</v>
      </c>
      <c r="H10" s="1"/>
      <c r="I10" s="2"/>
      <c r="J10" s="1"/>
      <c r="K10" s="2"/>
      <c r="L10" s="1"/>
      <c r="M10" s="2"/>
      <c r="N10" s="1"/>
      <c r="O10" s="2"/>
      <c r="P10" s="1"/>
      <c r="Q10" s="2">
        <f>IF(SUM(I10:L10)=0,"",SUM(I10:L10))</f>
      </c>
      <c r="R10" s="1"/>
    </row>
    <row r="11" spans="1:18" ht="15.75">
      <c r="A11" s="1"/>
      <c r="B11" s="1"/>
      <c r="C11" s="1" t="s">
        <v>15</v>
      </c>
      <c r="D11" s="11" t="str">
        <f>E5</f>
        <v>name </v>
      </c>
      <c r="E11" t="s">
        <v>16</v>
      </c>
      <c r="F11" s="88">
        <v>0</v>
      </c>
      <c r="G11" s="87">
        <v>0</v>
      </c>
      <c r="I11" s="53">
        <f>+G11*F11</f>
        <v>0</v>
      </c>
      <c r="J11" s="61"/>
      <c r="K11" s="53">
        <f>ROUND((I11*1.03),0)</f>
        <v>0</v>
      </c>
      <c r="L11" s="61"/>
      <c r="M11" s="53">
        <f>ROUND((K11*1.03),0)</f>
        <v>0</v>
      </c>
      <c r="N11" s="61"/>
      <c r="O11" s="53">
        <f>ROUND((M11*1.03),0)</f>
        <v>0</v>
      </c>
      <c r="P11" s="61"/>
      <c r="Q11" s="53">
        <f>SUM(I11:O11)</f>
        <v>0</v>
      </c>
      <c r="R11" s="1"/>
    </row>
    <row r="12" spans="1:18" ht="15.75">
      <c r="A12" s="1"/>
      <c r="B12" s="1"/>
      <c r="C12" s="1" t="s">
        <v>15</v>
      </c>
      <c r="D12" s="3"/>
      <c r="E12" t="s">
        <v>17</v>
      </c>
      <c r="F12" s="88">
        <v>0</v>
      </c>
      <c r="G12" s="87">
        <f>+G11*(14/32)</f>
        <v>0</v>
      </c>
      <c r="I12" s="53">
        <f>+G12*F12</f>
        <v>0</v>
      </c>
      <c r="J12" s="62"/>
      <c r="K12" s="53">
        <f>ROUND((I12*1.03),0)</f>
        <v>0</v>
      </c>
      <c r="L12" s="61"/>
      <c r="M12" s="53">
        <f>ROUND((K12*1.03),0)</f>
        <v>0</v>
      </c>
      <c r="N12" s="61"/>
      <c r="O12" s="53">
        <f>ROUND((M12*1.03),0)</f>
        <v>0</v>
      </c>
      <c r="P12" s="62"/>
      <c r="Q12" s="53">
        <f>SUM(I12:O12)</f>
        <v>0</v>
      </c>
      <c r="R12" s="1"/>
    </row>
    <row r="13" spans="1:18" ht="15.75">
      <c r="A13" s="1"/>
      <c r="B13" s="1"/>
      <c r="C13" s="1" t="s">
        <v>18</v>
      </c>
      <c r="D13" s="3"/>
      <c r="E13" t="s">
        <v>16</v>
      </c>
      <c r="F13" s="88">
        <v>0</v>
      </c>
      <c r="G13" s="87">
        <v>0</v>
      </c>
      <c r="I13" s="53">
        <f>+G13*F13</f>
        <v>0</v>
      </c>
      <c r="J13" s="61"/>
      <c r="K13" s="53">
        <f>ROUND((I13*1.03),0)</f>
        <v>0</v>
      </c>
      <c r="L13" s="61"/>
      <c r="M13" s="53">
        <f>ROUND((K13*1.03),0)</f>
        <v>0</v>
      </c>
      <c r="N13" s="61"/>
      <c r="O13" s="53">
        <f>ROUND((M13*1.03),0)</f>
        <v>0</v>
      </c>
      <c r="P13" s="61"/>
      <c r="Q13" s="53">
        <f>SUM(I13:O13)</f>
        <v>0</v>
      </c>
      <c r="R13" s="1"/>
    </row>
    <row r="14" spans="1:17" ht="15.75">
      <c r="A14" s="1"/>
      <c r="B14" s="1"/>
      <c r="C14" s="1" t="s">
        <v>18</v>
      </c>
      <c r="D14" s="3"/>
      <c r="E14" t="s">
        <v>17</v>
      </c>
      <c r="F14" s="88">
        <v>0</v>
      </c>
      <c r="G14" s="87">
        <f>+G13*0.4375</f>
        <v>0</v>
      </c>
      <c r="I14" s="53">
        <f>+G14*F14</f>
        <v>0</v>
      </c>
      <c r="J14" s="62"/>
      <c r="K14" s="53">
        <f>ROUND((I14*1.03),0)</f>
        <v>0</v>
      </c>
      <c r="L14" s="61"/>
      <c r="M14" s="53">
        <f>ROUND((K14*1.03),0)</f>
        <v>0</v>
      </c>
      <c r="N14" s="61"/>
      <c r="O14" s="53">
        <f>ROUND((M14*1.03),0)</f>
        <v>0</v>
      </c>
      <c r="P14" s="62"/>
      <c r="Q14" s="53">
        <f>SUM(I14:O14)</f>
        <v>0</v>
      </c>
    </row>
    <row r="15" spans="1:18" ht="15.75">
      <c r="A15" s="1"/>
      <c r="B15" s="1"/>
      <c r="C15" s="1"/>
      <c r="D15" s="1"/>
      <c r="E15" s="28" t="s">
        <v>19</v>
      </c>
      <c r="F15" s="29"/>
      <c r="G15" s="1"/>
      <c r="H15" s="1"/>
      <c r="I15" s="64">
        <f>SUM(I11:I14)</f>
        <v>0</v>
      </c>
      <c r="J15" s="58"/>
      <c r="K15" s="64">
        <f>SUM(K11:K14)</f>
        <v>0</v>
      </c>
      <c r="L15" s="58"/>
      <c r="M15" s="64">
        <f>SUM(M11:M14)</f>
        <v>0</v>
      </c>
      <c r="N15" s="58"/>
      <c r="O15" s="64">
        <f>SUM(O11:O14)</f>
        <v>0</v>
      </c>
      <c r="P15" s="58"/>
      <c r="Q15" s="64">
        <f>SUM(I15:O15)</f>
        <v>0</v>
      </c>
      <c r="R15" s="6"/>
    </row>
    <row r="16" spans="1:18" ht="7.5" customHeight="1">
      <c r="A16" s="1"/>
      <c r="B16" s="1"/>
      <c r="C16" s="1"/>
      <c r="D16" s="1"/>
      <c r="E16" s="29"/>
      <c r="F16" s="29"/>
      <c r="G16" s="1"/>
      <c r="H16" s="1"/>
      <c r="I16" s="65"/>
      <c r="J16" s="58"/>
      <c r="K16" s="66"/>
      <c r="L16" s="58"/>
      <c r="M16" s="66"/>
      <c r="N16" s="58"/>
      <c r="O16" s="66"/>
      <c r="P16" s="58"/>
      <c r="Q16" s="66"/>
      <c r="R16" s="6"/>
    </row>
    <row r="17" spans="1:18" ht="15.75">
      <c r="A17" s="1"/>
      <c r="B17" s="25" t="s">
        <v>20</v>
      </c>
      <c r="C17" s="25" t="s">
        <v>21</v>
      </c>
      <c r="D17" s="1"/>
      <c r="E17" s="29"/>
      <c r="F17" s="1"/>
      <c r="G17" s="52"/>
      <c r="H17" s="1"/>
      <c r="I17" s="2"/>
      <c r="J17" s="1"/>
      <c r="K17" s="2"/>
      <c r="L17" s="58"/>
      <c r="M17" s="2"/>
      <c r="N17" s="58"/>
      <c r="O17" s="2"/>
      <c r="P17" s="58"/>
      <c r="Q17" s="66"/>
      <c r="R17" s="6"/>
    </row>
    <row r="18" spans="1:18" ht="15.75">
      <c r="A18" s="1"/>
      <c r="B18" s="1"/>
      <c r="D18" s="14" t="s">
        <v>128</v>
      </c>
      <c r="E18" s="1"/>
      <c r="F18" s="84"/>
      <c r="G18" s="75"/>
      <c r="I18" s="53">
        <v>0</v>
      </c>
      <c r="J18" s="62"/>
      <c r="K18" s="53">
        <f aca="true" t="shared" si="0" ref="K18:K23">ROUND((I18*1.02),0)</f>
        <v>0</v>
      </c>
      <c r="L18" s="66"/>
      <c r="M18" s="53">
        <f aca="true" t="shared" si="1" ref="M18:M23">ROUND((K18*1.02),0)</f>
        <v>0</v>
      </c>
      <c r="N18" s="66"/>
      <c r="O18" s="53">
        <f aca="true" t="shared" si="2" ref="O18:O23">ROUND((M18*1.02),0)</f>
        <v>0</v>
      </c>
      <c r="P18" s="66"/>
      <c r="Q18" s="53">
        <f aca="true" t="shared" si="3" ref="Q18:Q24">SUM(I18:O18)</f>
        <v>0</v>
      </c>
      <c r="R18" s="5"/>
    </row>
    <row r="19" spans="1:18" ht="15.75">
      <c r="A19" s="1"/>
      <c r="B19" s="1"/>
      <c r="D19" s="14" t="s">
        <v>129</v>
      </c>
      <c r="E19" s="1"/>
      <c r="F19" s="84"/>
      <c r="G19" s="75"/>
      <c r="I19" s="53">
        <v>0</v>
      </c>
      <c r="J19" s="62"/>
      <c r="K19" s="53">
        <f t="shared" si="0"/>
        <v>0</v>
      </c>
      <c r="L19" s="66"/>
      <c r="M19" s="53">
        <f t="shared" si="1"/>
        <v>0</v>
      </c>
      <c r="N19" s="66"/>
      <c r="O19" s="53">
        <f t="shared" si="2"/>
        <v>0</v>
      </c>
      <c r="P19" s="66"/>
      <c r="Q19" s="53">
        <f t="shared" si="3"/>
        <v>0</v>
      </c>
      <c r="R19" s="5"/>
    </row>
    <row r="20" spans="1:18" ht="15.75">
      <c r="A20" s="1"/>
      <c r="B20" s="1"/>
      <c r="D20" s="14" t="s">
        <v>22</v>
      </c>
      <c r="E20" s="1"/>
      <c r="F20" s="3"/>
      <c r="I20" s="53">
        <v>0</v>
      </c>
      <c r="J20" s="62"/>
      <c r="K20" s="53">
        <f t="shared" si="0"/>
        <v>0</v>
      </c>
      <c r="L20" s="66"/>
      <c r="M20" s="53">
        <f t="shared" si="1"/>
        <v>0</v>
      </c>
      <c r="N20" s="66"/>
      <c r="O20" s="53">
        <f t="shared" si="2"/>
        <v>0</v>
      </c>
      <c r="P20" s="66"/>
      <c r="Q20" s="53">
        <f t="shared" si="3"/>
        <v>0</v>
      </c>
      <c r="R20" s="5"/>
    </row>
    <row r="21" spans="1:18" ht="15.75">
      <c r="A21" s="1"/>
      <c r="B21" s="1"/>
      <c r="D21" s="14" t="s">
        <v>23</v>
      </c>
      <c r="E21" s="1"/>
      <c r="F21" s="3"/>
      <c r="I21" s="53">
        <v>0</v>
      </c>
      <c r="J21" s="62"/>
      <c r="K21" s="53">
        <f t="shared" si="0"/>
        <v>0</v>
      </c>
      <c r="L21" s="66"/>
      <c r="M21" s="53">
        <f t="shared" si="1"/>
        <v>0</v>
      </c>
      <c r="N21" s="66"/>
      <c r="O21" s="53">
        <f t="shared" si="2"/>
        <v>0</v>
      </c>
      <c r="P21" s="66"/>
      <c r="Q21" s="53">
        <f t="shared" si="3"/>
        <v>0</v>
      </c>
      <c r="R21" s="5"/>
    </row>
    <row r="22" spans="1:18" ht="15.75">
      <c r="A22" s="1"/>
      <c r="B22" s="1"/>
      <c r="D22" s="14" t="s">
        <v>24</v>
      </c>
      <c r="E22" s="1"/>
      <c r="F22" s="3"/>
      <c r="I22" s="53">
        <v>0</v>
      </c>
      <c r="J22" s="62"/>
      <c r="K22" s="53">
        <f t="shared" si="0"/>
        <v>0</v>
      </c>
      <c r="L22" s="66"/>
      <c r="M22" s="53">
        <f t="shared" si="1"/>
        <v>0</v>
      </c>
      <c r="N22" s="66"/>
      <c r="O22" s="53">
        <f t="shared" si="2"/>
        <v>0</v>
      </c>
      <c r="P22" s="66"/>
      <c r="Q22" s="53">
        <f t="shared" si="3"/>
        <v>0</v>
      </c>
      <c r="R22" s="5"/>
    </row>
    <row r="23" spans="1:18" ht="15.75">
      <c r="A23" s="1"/>
      <c r="B23" s="1"/>
      <c r="D23" s="14" t="s">
        <v>130</v>
      </c>
      <c r="E23" s="1"/>
      <c r="F23" s="84"/>
      <c r="G23" s="75"/>
      <c r="I23" s="53">
        <v>0</v>
      </c>
      <c r="J23" s="61"/>
      <c r="K23" s="53">
        <f t="shared" si="0"/>
        <v>0</v>
      </c>
      <c r="L23" s="66"/>
      <c r="M23" s="53">
        <f t="shared" si="1"/>
        <v>0</v>
      </c>
      <c r="N23" s="66"/>
      <c r="O23" s="53">
        <f t="shared" si="2"/>
        <v>0</v>
      </c>
      <c r="P23" s="66"/>
      <c r="Q23" s="53">
        <f t="shared" si="3"/>
        <v>0</v>
      </c>
      <c r="R23" s="5"/>
    </row>
    <row r="24" spans="1:18" ht="15.75">
      <c r="A24" s="1"/>
      <c r="B24" s="1"/>
      <c r="C24" s="1"/>
      <c r="D24" s="1"/>
      <c r="E24" s="28" t="s">
        <v>25</v>
      </c>
      <c r="F24" s="29"/>
      <c r="G24" s="1"/>
      <c r="H24" s="1"/>
      <c r="I24" s="64">
        <f>SUM(I15:I23)</f>
        <v>0</v>
      </c>
      <c r="J24" s="62"/>
      <c r="K24" s="64">
        <f>SUM(K15:K23)</f>
        <v>0</v>
      </c>
      <c r="L24" s="62"/>
      <c r="M24" s="64">
        <f>SUM(M15:M23)</f>
        <v>0</v>
      </c>
      <c r="N24" s="62"/>
      <c r="O24" s="64">
        <f>SUM(O15:O23)</f>
        <v>0</v>
      </c>
      <c r="P24" s="62"/>
      <c r="Q24" s="64">
        <f t="shared" si="3"/>
        <v>0</v>
      </c>
      <c r="R24" s="5"/>
    </row>
    <row r="25" spans="1:18" ht="8.25" customHeight="1">
      <c r="A25" s="1"/>
      <c r="B25" s="1"/>
      <c r="C25" s="1"/>
      <c r="D25" s="1"/>
      <c r="E25" s="1"/>
      <c r="F25" s="1"/>
      <c r="G25" s="1"/>
      <c r="H25" s="1"/>
      <c r="I25" s="67"/>
      <c r="J25" s="62"/>
      <c r="K25" s="62"/>
      <c r="L25" s="62"/>
      <c r="M25" s="62"/>
      <c r="N25" s="62"/>
      <c r="O25" s="62"/>
      <c r="P25" s="62"/>
      <c r="Q25" s="62" t="s">
        <v>2</v>
      </c>
      <c r="R25" s="5"/>
    </row>
    <row r="26" spans="1:18" ht="15.75">
      <c r="A26" s="1"/>
      <c r="B26" s="25" t="s">
        <v>26</v>
      </c>
      <c r="C26" s="25" t="s">
        <v>27</v>
      </c>
      <c r="D26" s="23"/>
      <c r="E26" s="23"/>
      <c r="F26" s="23"/>
      <c r="G26" s="1"/>
      <c r="H26" s="1"/>
      <c r="I26" s="67"/>
      <c r="J26" s="62"/>
      <c r="K26" s="62"/>
      <c r="L26" s="62"/>
      <c r="M26" s="62"/>
      <c r="N26" s="62"/>
      <c r="O26" s="62"/>
      <c r="P26" s="62"/>
      <c r="Q26" s="62" t="s">
        <v>2</v>
      </c>
      <c r="R26" s="5"/>
    </row>
    <row r="27" spans="1:18" ht="15.75">
      <c r="A27" s="1"/>
      <c r="B27" s="1"/>
      <c r="C27" s="1"/>
      <c r="D27" s="1"/>
      <c r="E27" s="30" t="s">
        <v>28</v>
      </c>
      <c r="F27" s="30" t="s">
        <v>72</v>
      </c>
      <c r="G27" s="30" t="s">
        <v>74</v>
      </c>
      <c r="H27" s="30" t="s">
        <v>76</v>
      </c>
      <c r="I27" s="67"/>
      <c r="J27" s="62"/>
      <c r="K27" s="62"/>
      <c r="L27" s="62"/>
      <c r="M27" s="62"/>
      <c r="N27" s="62"/>
      <c r="O27" s="62"/>
      <c r="P27" s="62"/>
      <c r="Q27" s="62" t="s">
        <v>2</v>
      </c>
      <c r="R27" s="5"/>
    </row>
    <row r="28" spans="1:18" ht="15.75">
      <c r="A28" s="1"/>
      <c r="B28" s="1"/>
      <c r="C28" s="1"/>
      <c r="D28" s="14" t="s">
        <v>29</v>
      </c>
      <c r="E28" s="7">
        <f>(RATES!$E$28)</f>
        <v>0.3</v>
      </c>
      <c r="F28" s="7">
        <f>(RATES!$G$28)</f>
        <v>0.312</v>
      </c>
      <c r="G28" s="7">
        <f>(RATES!$I$28)</f>
        <v>0.325</v>
      </c>
      <c r="H28" s="7">
        <f>RATES!K28</f>
        <v>0.33</v>
      </c>
      <c r="I28" s="67">
        <f>ROUND(+E28*(I15),0)</f>
        <v>0</v>
      </c>
      <c r="J28" s="62"/>
      <c r="K28" s="67">
        <f>ROUND(+F28*(K15),0)</f>
        <v>0</v>
      </c>
      <c r="L28" s="62"/>
      <c r="M28" s="67">
        <f>ROUND(+G28*(M15),0)</f>
        <v>0</v>
      </c>
      <c r="N28" s="62"/>
      <c r="O28" s="67">
        <f>ROUND(+H28*(O15),0)</f>
        <v>0</v>
      </c>
      <c r="P28" s="62"/>
      <c r="Q28" s="67">
        <f>SUM(I28:O28)</f>
        <v>0</v>
      </c>
      <c r="R28" s="5"/>
    </row>
    <row r="29" spans="1:18" ht="15.75">
      <c r="A29" s="1"/>
      <c r="B29" s="1"/>
      <c r="C29" s="1"/>
      <c r="D29" s="14" t="s">
        <v>141</v>
      </c>
      <c r="E29" s="7">
        <f>RATES!$E$29</f>
        <v>0.31</v>
      </c>
      <c r="F29" s="7">
        <f>RATES!$G$29</f>
        <v>0.318</v>
      </c>
      <c r="G29" s="7">
        <f>RATES!$I$29</f>
        <v>0.34</v>
      </c>
      <c r="H29" s="7">
        <f>RATES!K29</f>
        <v>0.3499999999999999</v>
      </c>
      <c r="I29" s="67">
        <f>ROUND(+E29*(I18),0)</f>
        <v>0</v>
      </c>
      <c r="J29" s="67"/>
      <c r="K29" s="67">
        <f>ROUND(+F29*(K18),0)</f>
        <v>0</v>
      </c>
      <c r="L29" s="62"/>
      <c r="M29" s="67">
        <f>ROUND(+G29*(M18),0)</f>
        <v>0</v>
      </c>
      <c r="N29" s="62"/>
      <c r="O29" s="67">
        <f>ROUND(+H29*(O18),0)</f>
        <v>0</v>
      </c>
      <c r="P29" s="62"/>
      <c r="Q29" s="67">
        <f aca="true" t="shared" si="4" ref="Q29:Q34">SUM(I29:O29)</f>
        <v>0</v>
      </c>
      <c r="R29" s="5"/>
    </row>
    <row r="30" spans="1:18" ht="15.75">
      <c r="A30" s="1"/>
      <c r="B30" s="1"/>
      <c r="C30" s="1"/>
      <c r="D30" s="14" t="s">
        <v>136</v>
      </c>
      <c r="E30" s="7">
        <f>RATES!$E$32</f>
        <v>0.244</v>
      </c>
      <c r="F30" s="7">
        <f>RATES!$G$32</f>
        <v>0.244</v>
      </c>
      <c r="G30" s="7">
        <f>RATES!$I$32</f>
        <v>0.25</v>
      </c>
      <c r="H30" s="7">
        <f>RATES!K32</f>
        <v>0.25</v>
      </c>
      <c r="I30" s="67">
        <f>ROUND(+E30*I19,0)</f>
        <v>0</v>
      </c>
      <c r="J30" s="62"/>
      <c r="K30" s="67">
        <f>ROUND(+F30*K19,0)</f>
        <v>0</v>
      </c>
      <c r="L30" s="62"/>
      <c r="M30" s="67">
        <f>ROUND(+G30*M19,0)</f>
        <v>0</v>
      </c>
      <c r="N30" s="62"/>
      <c r="O30" s="67">
        <f>ROUND(+H30*O19,0)</f>
        <v>0</v>
      </c>
      <c r="P30" s="62"/>
      <c r="Q30" s="67">
        <f t="shared" si="4"/>
        <v>0</v>
      </c>
      <c r="R30" s="5"/>
    </row>
    <row r="31" spans="1:18" ht="15.75">
      <c r="A31" s="1"/>
      <c r="B31" s="1"/>
      <c r="C31" s="1"/>
      <c r="D31" s="14" t="s">
        <v>22</v>
      </c>
      <c r="E31" s="7">
        <f>(RATES!$E$31)</f>
        <v>0.055</v>
      </c>
      <c r="F31" s="7">
        <f>(RATES!$G$31)</f>
        <v>0.053</v>
      </c>
      <c r="G31" s="7">
        <f>(RATES!$I$31)</f>
        <v>0.05000000000000001</v>
      </c>
      <c r="H31" s="7">
        <f>(RATES!$K$31)</f>
        <v>0.045000000000000005</v>
      </c>
      <c r="I31" s="67">
        <f>ROUND(+E31*I20,0)</f>
        <v>0</v>
      </c>
      <c r="J31" s="62"/>
      <c r="K31" s="67">
        <f>ROUND(+F31*K20,0)</f>
        <v>0</v>
      </c>
      <c r="L31" s="62"/>
      <c r="M31" s="67">
        <f>ROUND(+G31*M20,0)</f>
        <v>0</v>
      </c>
      <c r="N31" s="62"/>
      <c r="O31" s="67">
        <f>ROUND(+H31*O20,0)</f>
        <v>0</v>
      </c>
      <c r="P31" s="62"/>
      <c r="Q31" s="67">
        <f t="shared" si="4"/>
        <v>0</v>
      </c>
      <c r="R31" s="5"/>
    </row>
    <row r="32" spans="1:18" ht="15.75">
      <c r="A32" s="1"/>
      <c r="B32" s="1"/>
      <c r="C32" s="1"/>
      <c r="D32" s="14" t="s">
        <v>23</v>
      </c>
      <c r="E32" s="7">
        <f>(RATES!$E$31)</f>
        <v>0.055</v>
      </c>
      <c r="F32" s="7">
        <f>(RATES!$G$31)</f>
        <v>0.053</v>
      </c>
      <c r="G32" s="7">
        <f>(RATES!$I$31)</f>
        <v>0.05000000000000001</v>
      </c>
      <c r="H32" s="7">
        <f>(RATES!$K$31)</f>
        <v>0.045000000000000005</v>
      </c>
      <c r="I32" s="67">
        <f>ROUND(+E32*I21,0)</f>
        <v>0</v>
      </c>
      <c r="J32" s="62"/>
      <c r="K32" s="67">
        <f>ROUND(+F32*K21,0)</f>
        <v>0</v>
      </c>
      <c r="L32" s="62"/>
      <c r="M32" s="67">
        <f>ROUND(+G32*M21,0)</f>
        <v>0</v>
      </c>
      <c r="N32" s="62"/>
      <c r="O32" s="67">
        <f>ROUND(+H32*O21,0)</f>
        <v>0</v>
      </c>
      <c r="P32" s="62"/>
      <c r="Q32" s="67">
        <f t="shared" si="4"/>
        <v>0</v>
      </c>
      <c r="R32" s="5"/>
    </row>
    <row r="33" spans="1:18" ht="15.75">
      <c r="A33" s="1"/>
      <c r="B33" s="1"/>
      <c r="C33" s="1"/>
      <c r="D33" s="14" t="s">
        <v>30</v>
      </c>
      <c r="E33" s="7">
        <f>(RATES!$E$32)</f>
        <v>0.244</v>
      </c>
      <c r="F33" s="7">
        <f>(RATES!$G$32)</f>
        <v>0.244</v>
      </c>
      <c r="G33" s="7">
        <f>(RATES!$I$32)</f>
        <v>0.25</v>
      </c>
      <c r="H33" s="7">
        <f>RATES!K32</f>
        <v>0.25</v>
      </c>
      <c r="I33" s="67">
        <f>ROUND(+E33*I22,0)</f>
        <v>0</v>
      </c>
      <c r="J33" s="62"/>
      <c r="K33" s="67">
        <f>ROUND(+F33*K22,0)</f>
        <v>0</v>
      </c>
      <c r="L33" s="62"/>
      <c r="M33" s="67">
        <f>ROUND(+G33*M22,0)</f>
        <v>0</v>
      </c>
      <c r="N33" s="62"/>
      <c r="O33" s="67">
        <f>ROUND(+H33*O22,0)</f>
        <v>0</v>
      </c>
      <c r="P33" s="62"/>
      <c r="Q33" s="67">
        <f t="shared" si="4"/>
        <v>0</v>
      </c>
      <c r="R33" s="5"/>
    </row>
    <row r="34" spans="1:18" ht="15.75">
      <c r="A34" s="1"/>
      <c r="B34" s="1"/>
      <c r="C34" s="1"/>
      <c r="D34" s="14" t="s">
        <v>137</v>
      </c>
      <c r="E34" s="7">
        <f>(RATES!$E$30)</f>
        <v>0.43</v>
      </c>
      <c r="F34" s="7">
        <f>(RATES!$G$30)</f>
        <v>0.46900000000000003</v>
      </c>
      <c r="G34" s="7">
        <f>(RATES!$I$30)</f>
        <v>0.4749999999999999</v>
      </c>
      <c r="H34" s="7">
        <f>RATES!K30</f>
        <v>0.48</v>
      </c>
      <c r="I34" s="68">
        <f>ROUND(+E34*I23,0)</f>
        <v>0</v>
      </c>
      <c r="J34" s="62"/>
      <c r="K34" s="68">
        <f>ROUND(+F34*K23,0)</f>
        <v>0</v>
      </c>
      <c r="L34" s="62"/>
      <c r="M34" s="68">
        <f>ROUND(+G34*M23,0)</f>
        <v>0</v>
      </c>
      <c r="N34" s="62"/>
      <c r="O34" s="68">
        <f>ROUND(+H34*O23,0)</f>
        <v>0</v>
      </c>
      <c r="P34" s="62"/>
      <c r="Q34" s="67">
        <f t="shared" si="4"/>
        <v>0</v>
      </c>
      <c r="R34" s="5"/>
    </row>
    <row r="35" spans="1:18" ht="15.75">
      <c r="A35" s="1"/>
      <c r="B35" s="1"/>
      <c r="C35" s="1"/>
      <c r="D35" s="1"/>
      <c r="E35" s="28" t="s">
        <v>31</v>
      </c>
      <c r="F35" s="29"/>
      <c r="G35" s="29"/>
      <c r="H35" s="29"/>
      <c r="I35" s="64">
        <f>SUM(I28:I34)</f>
        <v>0</v>
      </c>
      <c r="J35" s="62"/>
      <c r="K35" s="64">
        <f>SUM(K28:K34)</f>
        <v>0</v>
      </c>
      <c r="L35" s="62"/>
      <c r="M35" s="64">
        <f>SUM(M28:M34)</f>
        <v>0</v>
      </c>
      <c r="N35" s="62"/>
      <c r="O35" s="64">
        <f>SUM(O28:O34)</f>
        <v>0</v>
      </c>
      <c r="P35" s="62"/>
      <c r="Q35" s="64">
        <f>SUM(I35:O35)</f>
        <v>0</v>
      </c>
      <c r="R35" s="5"/>
    </row>
    <row r="36" spans="1:18" ht="7.5" customHeight="1">
      <c r="A36" s="1"/>
      <c r="B36" s="1"/>
      <c r="C36" s="1"/>
      <c r="D36" s="1"/>
      <c r="E36" s="29"/>
      <c r="F36" s="29"/>
      <c r="G36" s="29"/>
      <c r="H36" s="29"/>
      <c r="I36" s="67"/>
      <c r="J36" s="58"/>
      <c r="K36" s="80"/>
      <c r="L36" s="58"/>
      <c r="M36" s="80"/>
      <c r="N36" s="58"/>
      <c r="O36" s="80"/>
      <c r="P36" s="58"/>
      <c r="Q36" s="80" t="s">
        <v>2</v>
      </c>
      <c r="R36" s="6"/>
    </row>
    <row r="37" spans="1:18" s="35" customFormat="1" ht="15.75">
      <c r="A37" s="23"/>
      <c r="B37" s="51" t="s">
        <v>32</v>
      </c>
      <c r="C37" s="23"/>
      <c r="E37" s="32"/>
      <c r="F37" s="32"/>
      <c r="G37" s="32"/>
      <c r="H37" s="32"/>
      <c r="I37" s="59">
        <f>SUM(I35+I24)</f>
        <v>0</v>
      </c>
      <c r="J37" s="60"/>
      <c r="K37" s="59">
        <f>SUM(K35+K24)</f>
        <v>0</v>
      </c>
      <c r="L37" s="60"/>
      <c r="M37" s="59">
        <f>SUM(M35+M24)</f>
        <v>0</v>
      </c>
      <c r="N37" s="60"/>
      <c r="O37" s="59">
        <f>SUM(O35+O24)</f>
        <v>0</v>
      </c>
      <c r="P37" s="60"/>
      <c r="Q37" s="59">
        <f>SUM(I37:O37)</f>
        <v>0</v>
      </c>
      <c r="R37" s="33"/>
    </row>
    <row r="38" spans="1:18" ht="8.25" customHeight="1">
      <c r="A38" s="1"/>
      <c r="B38" s="1"/>
      <c r="C38" s="1"/>
      <c r="D38" s="32"/>
      <c r="E38" s="29"/>
      <c r="F38" s="29"/>
      <c r="G38" s="29"/>
      <c r="H38" s="29"/>
      <c r="I38" s="67"/>
      <c r="J38" s="58"/>
      <c r="K38" s="58"/>
      <c r="L38" s="58"/>
      <c r="M38" s="58"/>
      <c r="N38" s="58"/>
      <c r="O38" s="58"/>
      <c r="P38" s="58"/>
      <c r="Q38" s="58" t="s">
        <v>2</v>
      </c>
      <c r="R38" s="6"/>
    </row>
    <row r="39" spans="1:18" ht="15.75">
      <c r="A39" s="1"/>
      <c r="B39" s="25" t="s">
        <v>33</v>
      </c>
      <c r="C39" s="25" t="s">
        <v>34</v>
      </c>
      <c r="D39" s="23"/>
      <c r="E39" s="29"/>
      <c r="F39" s="29"/>
      <c r="G39" s="29"/>
      <c r="H39" s="29"/>
      <c r="I39" s="67"/>
      <c r="J39" s="58"/>
      <c r="K39" s="62"/>
      <c r="L39" s="58"/>
      <c r="M39" s="62"/>
      <c r="N39" s="58"/>
      <c r="O39" s="62"/>
      <c r="P39" s="58"/>
      <c r="Q39" s="62" t="s">
        <v>2</v>
      </c>
      <c r="R39" s="6"/>
    </row>
    <row r="40" spans="1:18" ht="15.75">
      <c r="A40" s="1"/>
      <c r="B40" s="23"/>
      <c r="C40" s="23"/>
      <c r="D40" s="11" t="s">
        <v>35</v>
      </c>
      <c r="E40" s="34"/>
      <c r="F40" s="34"/>
      <c r="G40" s="34"/>
      <c r="H40" s="34"/>
      <c r="I40" s="53">
        <v>0</v>
      </c>
      <c r="J40" s="58"/>
      <c r="K40" s="53">
        <v>0</v>
      </c>
      <c r="L40" s="62"/>
      <c r="M40" s="53">
        <v>0</v>
      </c>
      <c r="N40" s="62"/>
      <c r="O40" s="53">
        <v>0</v>
      </c>
      <c r="P40" s="62"/>
      <c r="Q40" s="53">
        <f>SUM(I40:O40)</f>
        <v>0</v>
      </c>
      <c r="R40" s="6"/>
    </row>
    <row r="41" spans="1:18" ht="15.75">
      <c r="A41" s="1"/>
      <c r="B41" s="23"/>
      <c r="C41" s="23"/>
      <c r="D41" s="11" t="s">
        <v>35</v>
      </c>
      <c r="E41" s="34"/>
      <c r="F41" s="34"/>
      <c r="G41" s="34"/>
      <c r="H41" s="34"/>
      <c r="I41" s="53">
        <v>0</v>
      </c>
      <c r="J41" s="58"/>
      <c r="K41" s="53">
        <v>0</v>
      </c>
      <c r="L41" s="62"/>
      <c r="M41" s="53">
        <v>0</v>
      </c>
      <c r="N41" s="62"/>
      <c r="O41" s="53">
        <v>0</v>
      </c>
      <c r="P41" s="62"/>
      <c r="Q41" s="53">
        <f>SUM(I41:O41)</f>
        <v>0</v>
      </c>
      <c r="R41" s="6"/>
    </row>
    <row r="42" spans="1:18" ht="15.75">
      <c r="A42" s="23"/>
      <c r="B42" s="23"/>
      <c r="C42" s="23"/>
      <c r="D42" s="31" t="s">
        <v>36</v>
      </c>
      <c r="E42" s="32"/>
      <c r="F42" s="32"/>
      <c r="G42" s="32"/>
      <c r="H42" s="32"/>
      <c r="I42" s="69">
        <f>SUM(I40:I41)</f>
        <v>0</v>
      </c>
      <c r="J42" s="60"/>
      <c r="K42" s="69">
        <f>SUM(K40:K41)</f>
        <v>0</v>
      </c>
      <c r="L42" s="60"/>
      <c r="M42" s="69">
        <f>SUM(M40:M41)</f>
        <v>0</v>
      </c>
      <c r="N42" s="60"/>
      <c r="O42" s="69">
        <f>SUM(O40:O41)</f>
        <v>0</v>
      </c>
      <c r="P42" s="60"/>
      <c r="Q42" s="69">
        <f>SUM(I42:O42)</f>
        <v>0</v>
      </c>
      <c r="R42" s="33"/>
    </row>
    <row r="43" spans="1:18" ht="9" customHeight="1">
      <c r="A43" s="1"/>
      <c r="B43" s="1"/>
      <c r="C43" s="1"/>
      <c r="D43" s="32"/>
      <c r="E43" s="29"/>
      <c r="F43" s="29"/>
      <c r="G43" s="29"/>
      <c r="H43" s="29"/>
      <c r="I43" s="67"/>
      <c r="J43" s="58"/>
      <c r="K43" s="58"/>
      <c r="L43" s="58"/>
      <c r="M43" s="58"/>
      <c r="N43" s="58"/>
      <c r="O43" s="58"/>
      <c r="P43" s="58"/>
      <c r="Q43" s="58"/>
      <c r="R43" s="6"/>
    </row>
    <row r="44" spans="1:18" ht="15.75">
      <c r="A44" s="1"/>
      <c r="B44" s="25" t="s">
        <v>37</v>
      </c>
      <c r="C44" s="25" t="s">
        <v>38</v>
      </c>
      <c r="D44" s="1"/>
      <c r="E44" s="23"/>
      <c r="F44" s="23"/>
      <c r="G44" s="1"/>
      <c r="H44" s="1"/>
      <c r="I44" s="70" t="s">
        <v>2</v>
      </c>
      <c r="J44" s="62"/>
      <c r="K44" s="57" t="s">
        <v>2</v>
      </c>
      <c r="L44" s="62"/>
      <c r="M44" s="57" t="s">
        <v>2</v>
      </c>
      <c r="N44" s="62"/>
      <c r="O44" s="57" t="s">
        <v>2</v>
      </c>
      <c r="P44" s="62"/>
      <c r="Q44" s="57"/>
      <c r="R44" s="5"/>
    </row>
    <row r="45" spans="1:18" ht="15.75">
      <c r="A45" s="1"/>
      <c r="B45" s="23"/>
      <c r="C45" s="23"/>
      <c r="D45" s="14" t="s">
        <v>39</v>
      </c>
      <c r="E45" s="11" t="s">
        <v>35</v>
      </c>
      <c r="F45" s="35"/>
      <c r="I45" s="53">
        <v>0</v>
      </c>
      <c r="J45" s="62"/>
      <c r="K45" s="53">
        <f>ROUND((I45*1.04),0)</f>
        <v>0</v>
      </c>
      <c r="L45" s="66"/>
      <c r="M45" s="53">
        <f>ROUND((K45*1.04),0)</f>
        <v>0</v>
      </c>
      <c r="N45" s="66"/>
      <c r="O45" s="53">
        <f>ROUND((M45*1.04),0)</f>
        <v>0</v>
      </c>
      <c r="P45" s="66"/>
      <c r="Q45" s="53">
        <f>SUM(I45:O45)</f>
        <v>0</v>
      </c>
      <c r="R45" s="5"/>
    </row>
    <row r="46" spans="1:18" ht="15.75">
      <c r="A46" s="1"/>
      <c r="B46" s="23"/>
      <c r="C46" s="23"/>
      <c r="D46" s="14" t="s">
        <v>40</v>
      </c>
      <c r="E46" s="11" t="s">
        <v>35</v>
      </c>
      <c r="F46" s="35"/>
      <c r="I46" s="53">
        <v>0</v>
      </c>
      <c r="J46" s="62"/>
      <c r="K46" s="53">
        <f>ROUND((I46*1.04),0)</f>
        <v>0</v>
      </c>
      <c r="L46" s="66"/>
      <c r="M46" s="53">
        <f>ROUND((K46*1.04),0)</f>
        <v>0</v>
      </c>
      <c r="N46" s="66"/>
      <c r="O46" s="53">
        <f>ROUND((M46*1.04),0)</f>
        <v>0</v>
      </c>
      <c r="P46" s="66"/>
      <c r="Q46" s="53">
        <f>SUM(I46:O46)</f>
        <v>0</v>
      </c>
      <c r="R46" s="5"/>
    </row>
    <row r="47" spans="1:18" s="35" customFormat="1" ht="15.75">
      <c r="A47" s="23"/>
      <c r="B47" s="23"/>
      <c r="C47" s="23"/>
      <c r="D47" s="31" t="s">
        <v>41</v>
      </c>
      <c r="E47" s="32"/>
      <c r="F47" s="32"/>
      <c r="G47" s="32"/>
      <c r="H47" s="32"/>
      <c r="I47" s="69">
        <f>SUM(I45:I46)</f>
        <v>0</v>
      </c>
      <c r="J47" s="60"/>
      <c r="K47" s="71">
        <f>SUM(K45:K46)</f>
        <v>0</v>
      </c>
      <c r="L47" s="60"/>
      <c r="M47" s="71">
        <f>SUM(M45:M46)</f>
        <v>0</v>
      </c>
      <c r="N47" s="60"/>
      <c r="O47" s="71">
        <f>SUM(O45:O46)</f>
        <v>0</v>
      </c>
      <c r="P47" s="60"/>
      <c r="Q47" s="71">
        <f>SUM(I47:O47)</f>
        <v>0</v>
      </c>
      <c r="R47" s="33"/>
    </row>
    <row r="48" spans="1:18" ht="10.5" customHeight="1">
      <c r="A48" s="1"/>
      <c r="B48" s="1"/>
      <c r="C48" s="1"/>
      <c r="D48" s="32"/>
      <c r="E48" s="29"/>
      <c r="F48" s="29"/>
      <c r="G48" s="29"/>
      <c r="H48" s="29"/>
      <c r="I48" s="67"/>
      <c r="J48" s="58"/>
      <c r="K48" s="53"/>
      <c r="L48" s="58"/>
      <c r="M48" s="53"/>
      <c r="N48" s="58"/>
      <c r="O48" s="53"/>
      <c r="P48" s="58"/>
      <c r="Q48" s="53"/>
      <c r="R48" s="6"/>
    </row>
    <row r="49" spans="1:18" ht="15.75">
      <c r="A49" s="1"/>
      <c r="B49" s="25" t="s">
        <v>42</v>
      </c>
      <c r="C49" s="25" t="s">
        <v>43</v>
      </c>
      <c r="D49" s="23"/>
      <c r="E49" s="23"/>
      <c r="F49" s="23"/>
      <c r="G49" s="1"/>
      <c r="H49" s="1"/>
      <c r="I49" s="70" t="s">
        <v>2</v>
      </c>
      <c r="J49" s="62"/>
      <c r="K49" s="53" t="s">
        <v>2</v>
      </c>
      <c r="L49" s="62"/>
      <c r="M49" s="53" t="s">
        <v>2</v>
      </c>
      <c r="N49" s="62"/>
      <c r="O49" s="53" t="s">
        <v>2</v>
      </c>
      <c r="P49" s="62"/>
      <c r="Q49" s="53"/>
      <c r="R49" s="5"/>
    </row>
    <row r="50" spans="1:18" ht="15.75">
      <c r="A50" s="1"/>
      <c r="B50" s="23"/>
      <c r="C50" s="23"/>
      <c r="D50" s="14" t="s">
        <v>44</v>
      </c>
      <c r="E50" s="3"/>
      <c r="F50" s="35"/>
      <c r="I50" s="53">
        <v>0</v>
      </c>
      <c r="J50" s="62"/>
      <c r="K50" s="53">
        <f>ROUND((I50*1.04),0)</f>
        <v>0</v>
      </c>
      <c r="L50" s="66"/>
      <c r="M50" s="53">
        <f>ROUND((K50*1.04),0)</f>
        <v>0</v>
      </c>
      <c r="N50" s="66"/>
      <c r="O50" s="53">
        <f>ROUND((M50*1.04),0)</f>
        <v>0</v>
      </c>
      <c r="P50" s="66"/>
      <c r="Q50" s="53">
        <f>SUM(I50:O50)</f>
        <v>0</v>
      </c>
      <c r="R50" s="5"/>
    </row>
    <row r="51" spans="1:18" ht="15.75">
      <c r="A51" s="1"/>
      <c r="B51" s="23"/>
      <c r="C51" s="23"/>
      <c r="D51" s="14" t="s">
        <v>45</v>
      </c>
      <c r="E51" s="3"/>
      <c r="F51" s="35"/>
      <c r="I51" s="53">
        <v>0</v>
      </c>
      <c r="J51" s="62"/>
      <c r="K51" s="53">
        <f>ROUND((I51*1.04),0)</f>
        <v>0</v>
      </c>
      <c r="L51" s="66"/>
      <c r="M51" s="53">
        <f>ROUND((K51*1.04),0)</f>
        <v>0</v>
      </c>
      <c r="N51" s="66"/>
      <c r="O51" s="53">
        <f>ROUND((M51*1.04),0)</f>
        <v>0</v>
      </c>
      <c r="P51" s="66"/>
      <c r="Q51" s="53">
        <f aca="true" t="shared" si="5" ref="Q51:Q56">SUM(I51:O51)</f>
        <v>0</v>
      </c>
      <c r="R51" s="5"/>
    </row>
    <row r="52" spans="1:18" ht="15.75">
      <c r="A52" s="1"/>
      <c r="B52" s="23"/>
      <c r="C52" s="23"/>
      <c r="D52" s="14" t="s">
        <v>46</v>
      </c>
      <c r="E52" s="3"/>
      <c r="F52" s="35"/>
      <c r="I52" s="53">
        <v>0</v>
      </c>
      <c r="J52" s="62"/>
      <c r="K52" s="53">
        <f>ROUND((I52*1.04),0)</f>
        <v>0</v>
      </c>
      <c r="L52" s="66"/>
      <c r="M52" s="53">
        <f>ROUND((K52*1.04),0)</f>
        <v>0</v>
      </c>
      <c r="N52" s="66"/>
      <c r="O52" s="53">
        <f>ROUND((M52*1.04),0)</f>
        <v>0</v>
      </c>
      <c r="P52" s="66"/>
      <c r="Q52" s="53">
        <f t="shared" si="5"/>
        <v>0</v>
      </c>
      <c r="R52" s="5"/>
    </row>
    <row r="53" spans="1:18" ht="15.75">
      <c r="A53" s="1"/>
      <c r="B53" s="23"/>
      <c r="C53" s="23"/>
      <c r="D53" s="14" t="s">
        <v>47</v>
      </c>
      <c r="E53" s="3"/>
      <c r="F53" s="35"/>
      <c r="I53" s="53">
        <v>0</v>
      </c>
      <c r="J53" s="62"/>
      <c r="K53" s="53">
        <f>ROUND((I53*1.04),0)</f>
        <v>0</v>
      </c>
      <c r="L53" s="66"/>
      <c r="M53" s="53">
        <f>ROUND((K53*1.04),0)</f>
        <v>0</v>
      </c>
      <c r="N53" s="66"/>
      <c r="O53" s="53">
        <f>ROUND((M53*1.04),0)</f>
        <v>0</v>
      </c>
      <c r="P53" s="66"/>
      <c r="Q53" s="53">
        <f t="shared" si="5"/>
        <v>0</v>
      </c>
      <c r="R53" s="5"/>
    </row>
    <row r="54" spans="1:18" ht="15.75">
      <c r="A54" s="1"/>
      <c r="B54" s="23"/>
      <c r="C54" s="23"/>
      <c r="D54" s="14" t="s">
        <v>138</v>
      </c>
      <c r="E54" s="3"/>
      <c r="F54" s="35"/>
      <c r="I54" s="53">
        <v>0</v>
      </c>
      <c r="J54" s="62"/>
      <c r="K54" s="53">
        <f>ROUND((I54*1.099),0)</f>
        <v>0</v>
      </c>
      <c r="L54" s="66"/>
      <c r="M54" s="53">
        <f>ROUND((K54*1.099),0)</f>
        <v>0</v>
      </c>
      <c r="N54" s="66"/>
      <c r="O54" s="53">
        <f>ROUND((M54*1.099),0)</f>
        <v>0</v>
      </c>
      <c r="P54" s="66"/>
      <c r="Q54" s="53">
        <f t="shared" si="5"/>
        <v>0</v>
      </c>
      <c r="R54" s="5"/>
    </row>
    <row r="55" spans="1:18" ht="15.75">
      <c r="A55" s="1"/>
      <c r="B55" s="23"/>
      <c r="C55" s="23"/>
      <c r="D55" s="14" t="s">
        <v>139</v>
      </c>
      <c r="E55" s="3"/>
      <c r="F55" s="35"/>
      <c r="I55" s="53">
        <v>0</v>
      </c>
      <c r="J55" s="62"/>
      <c r="K55" s="53">
        <f>ROUND((I55*1.04),0)</f>
        <v>0</v>
      </c>
      <c r="L55" s="66"/>
      <c r="M55" s="53">
        <f>ROUND((K55*1.04),0)</f>
        <v>0</v>
      </c>
      <c r="N55" s="66"/>
      <c r="O55" s="53">
        <f>ROUND((M55*1.04),0)</f>
        <v>0</v>
      </c>
      <c r="P55" s="66"/>
      <c r="Q55" s="53">
        <f t="shared" si="5"/>
        <v>0</v>
      </c>
      <c r="R55" s="5"/>
    </row>
    <row r="56" spans="1:18" ht="15.75">
      <c r="A56" s="1"/>
      <c r="B56" s="23"/>
      <c r="C56" s="23"/>
      <c r="D56" s="14" t="s">
        <v>48</v>
      </c>
      <c r="E56" s="23"/>
      <c r="F56" s="23"/>
      <c r="G56" s="1"/>
      <c r="H56" s="1"/>
      <c r="I56" s="53">
        <v>0</v>
      </c>
      <c r="J56" s="62"/>
      <c r="K56" s="53">
        <f>ROUND((I56*1.04),0)</f>
        <v>0</v>
      </c>
      <c r="L56" s="66"/>
      <c r="M56" s="53">
        <f>ROUND((K56*1.04),0)</f>
        <v>0</v>
      </c>
      <c r="N56" s="66"/>
      <c r="O56" s="53">
        <f>ROUND((M56*1.04),0)</f>
        <v>0</v>
      </c>
      <c r="P56" s="66"/>
      <c r="Q56" s="53">
        <f t="shared" si="5"/>
        <v>0</v>
      </c>
      <c r="R56" s="5"/>
    </row>
    <row r="57" spans="1:19" ht="15.75">
      <c r="A57" s="1"/>
      <c r="B57" s="23"/>
      <c r="C57" s="23"/>
      <c r="D57" s="25" t="s">
        <v>49</v>
      </c>
      <c r="E57" s="11"/>
      <c r="F57" s="35"/>
      <c r="I57" s="53">
        <v>0</v>
      </c>
      <c r="J57" s="62"/>
      <c r="K57" s="53">
        <v>0</v>
      </c>
      <c r="L57" s="66"/>
      <c r="M57" s="53">
        <v>0</v>
      </c>
      <c r="N57" s="66"/>
      <c r="O57" s="53">
        <v>0</v>
      </c>
      <c r="P57" s="66"/>
      <c r="Q57" s="53">
        <f>SUM(I57:O57)</f>
        <v>0</v>
      </c>
      <c r="R57" s="5"/>
      <c r="S57" s="98"/>
    </row>
    <row r="58" spans="1:19" ht="15.75">
      <c r="A58" s="1"/>
      <c r="B58" s="23"/>
      <c r="C58" s="23"/>
      <c r="D58" s="79" t="s">
        <v>50</v>
      </c>
      <c r="E58" s="11"/>
      <c r="F58" s="35"/>
      <c r="I58" s="53">
        <v>0</v>
      </c>
      <c r="J58" s="62"/>
      <c r="K58" s="53">
        <v>0</v>
      </c>
      <c r="L58" s="66"/>
      <c r="M58" s="53">
        <v>0</v>
      </c>
      <c r="N58" s="66"/>
      <c r="O58" s="53">
        <v>0</v>
      </c>
      <c r="P58" s="66"/>
      <c r="Q58" s="53">
        <f>SUM(I58:O58)</f>
        <v>0</v>
      </c>
      <c r="R58" s="5"/>
      <c r="S58" s="98"/>
    </row>
    <row r="59" spans="1:19" ht="15.75">
      <c r="A59" s="1"/>
      <c r="B59" s="23"/>
      <c r="C59" s="23"/>
      <c r="D59" s="79" t="s">
        <v>151</v>
      </c>
      <c r="E59" s="11"/>
      <c r="F59" s="35"/>
      <c r="I59" s="53">
        <v>0</v>
      </c>
      <c r="J59" s="62"/>
      <c r="K59" s="53">
        <v>0</v>
      </c>
      <c r="L59" s="66"/>
      <c r="M59" s="53">
        <v>0</v>
      </c>
      <c r="N59" s="66"/>
      <c r="O59" s="53">
        <v>0</v>
      </c>
      <c r="P59" s="66"/>
      <c r="Q59" s="53">
        <f>SUM(I59:O59)</f>
        <v>0</v>
      </c>
      <c r="R59" s="5"/>
      <c r="S59" s="98"/>
    </row>
    <row r="60" spans="1:19" ht="15.75">
      <c r="A60" s="1"/>
      <c r="B60" s="23"/>
      <c r="C60" s="23"/>
      <c r="D60" s="79" t="s">
        <v>152</v>
      </c>
      <c r="E60" s="11"/>
      <c r="F60" s="35"/>
      <c r="I60" s="53">
        <v>0</v>
      </c>
      <c r="J60" s="62"/>
      <c r="K60" s="53">
        <v>0</v>
      </c>
      <c r="L60" s="66"/>
      <c r="M60" s="53">
        <v>0</v>
      </c>
      <c r="N60" s="66"/>
      <c r="O60" s="53">
        <v>0</v>
      </c>
      <c r="P60" s="66"/>
      <c r="Q60" s="53">
        <f>SUM(I60:O60)</f>
        <v>0</v>
      </c>
      <c r="R60" s="5"/>
      <c r="S60" s="98"/>
    </row>
    <row r="61" spans="1:19" s="35" customFormat="1" ht="15.75">
      <c r="A61" s="23"/>
      <c r="B61" s="51" t="s">
        <v>51</v>
      </c>
      <c r="E61" s="32"/>
      <c r="F61" s="32"/>
      <c r="G61" s="32"/>
      <c r="H61" s="32"/>
      <c r="I61" s="69">
        <f>SUM(I50:I60)</f>
        <v>0</v>
      </c>
      <c r="J61" s="55"/>
      <c r="K61" s="71">
        <f>SUM(K50:K60)</f>
        <v>0</v>
      </c>
      <c r="L61" s="55"/>
      <c r="M61" s="71">
        <f>SUM(M50:M60)</f>
        <v>0</v>
      </c>
      <c r="N61" s="55"/>
      <c r="O61" s="71">
        <f>SUM(O50:O60)</f>
        <v>0</v>
      </c>
      <c r="P61" s="55"/>
      <c r="Q61" s="71">
        <f>SUM(I61:O61)</f>
        <v>0</v>
      </c>
      <c r="R61" s="38"/>
      <c r="S61" s="102"/>
    </row>
    <row r="62" spans="1:18" ht="10.5" customHeight="1">
      <c r="A62" s="1"/>
      <c r="B62" s="23"/>
      <c r="C62" s="23"/>
      <c r="D62" s="29"/>
      <c r="E62" s="32"/>
      <c r="F62" s="32"/>
      <c r="G62" s="29"/>
      <c r="H62" s="29"/>
      <c r="I62" s="67"/>
      <c r="J62" s="58"/>
      <c r="K62" s="58"/>
      <c r="L62" s="58"/>
      <c r="M62" s="58"/>
      <c r="N62" s="58"/>
      <c r="O62" s="58"/>
      <c r="P62" s="58"/>
      <c r="Q62" s="58" t="s">
        <v>2</v>
      </c>
      <c r="R62" s="6"/>
    </row>
    <row r="63" spans="1:18" ht="16.5">
      <c r="A63" s="23"/>
      <c r="B63" s="32"/>
      <c r="C63" s="32"/>
      <c r="D63" s="32"/>
      <c r="E63" s="23"/>
      <c r="F63" s="36" t="s">
        <v>52</v>
      </c>
      <c r="G63" s="45"/>
      <c r="H63" s="45"/>
      <c r="I63" s="81">
        <f>SUM(+I61+I47+I42+I37)</f>
        <v>0</v>
      </c>
      <c r="J63" s="81"/>
      <c r="K63" s="81">
        <f>SUM(+K61+K47+K42+K37)</f>
        <v>0</v>
      </c>
      <c r="L63" s="81"/>
      <c r="M63" s="81">
        <f>SUM(+M61+M47+M42+M37)</f>
        <v>0</v>
      </c>
      <c r="N63" s="81"/>
      <c r="O63" s="81">
        <f>SUM(+O61+O47+O42+O37)</f>
        <v>0</v>
      </c>
      <c r="P63" s="81"/>
      <c r="Q63" s="81">
        <f>SUM(I63:O63)</f>
        <v>0</v>
      </c>
      <c r="R63" s="38"/>
    </row>
    <row r="64" spans="1:17" ht="16.5">
      <c r="A64" s="23"/>
      <c r="B64" s="32"/>
      <c r="C64" s="32"/>
      <c r="D64" s="32"/>
      <c r="E64" s="23"/>
      <c r="F64" s="36"/>
      <c r="G64" s="45"/>
      <c r="H64" s="45"/>
      <c r="I64" s="82"/>
      <c r="J64" s="81"/>
      <c r="K64" s="81"/>
      <c r="L64" s="38"/>
      <c r="M64" s="81"/>
      <c r="N64" s="38"/>
      <c r="O64" s="81"/>
      <c r="P64" s="38"/>
      <c r="Q64" s="81"/>
    </row>
    <row r="65" spans="1:19" ht="15.75">
      <c r="A65" s="23"/>
      <c r="B65" s="32"/>
      <c r="C65" s="32"/>
      <c r="D65" s="32"/>
      <c r="E65" s="23"/>
      <c r="F65" s="94" t="s">
        <v>135</v>
      </c>
      <c r="G65" s="45"/>
      <c r="H65" s="45"/>
      <c r="I65" s="96">
        <f>(IF((I57)&gt;25000,(25000),I57)+(IF((I58)&gt;25000,(25000),I58)+(IF((I59)&gt;25000,(25000),I59)+((IF((I60)&gt;25000,(25000),I60))+SUM(I63-I42-I54-I57-I58-I59-I60-I55)))))</f>
        <v>0</v>
      </c>
      <c r="J65" s="96"/>
      <c r="K65" s="96">
        <f>IF(I57&gt;=(25000),0,((IF((I57+K57)&lt;=(25000),K57,(25000-I57)))))+(IF(I58&gt;=(25000),0,((IF((I58+K58)&lt;=(25000),K58,(25000-I58))))))+(IF(I59&gt;=(25000),0,((IF((I59+K59)&lt;=(25000),K59,(25000-I59))))))+IF(I60&gt;=(25000),0,((IF((I60+K60)&lt;=(25000),K60,(25000-I60)))))+SUM(K63-K42-K54-K57-K58-K59-K60-K55)</f>
        <v>0</v>
      </c>
      <c r="L65" s="96"/>
      <c r="M65" s="96">
        <f>IF(I57&gt;=(25000),0,(((IF((I57+K57)&gt;=(25000),0,((IF((I57+K57+M57)&lt;=(25000),M57,(25000-SUM(I57+K57))))))))))+IF(I58&gt;=(25000),0,(((IF((I58+K58)&gt;=(25000),0,((IF((I58+K58+M58)&lt;(25000),M58,(25000-SUM(I58+K58))))))))))+IF(I59&gt;=(25000),0,(((IF((I59+K59)&gt;=(25000),0,((IF((I59+K59+M59)&lt;(25000),M59,(25000-SUM(I59+K59))))))))))+IF(I60&gt;=(25000),0,(((IF((I60+K60)&gt;=(25000),0,((IF((I60+K60+M60)&lt;(25000),M60,(25000-SUM(I60+K60))))))))))+SUM(M63-M42-M54-M57-M58-M59-M60-M55)</f>
        <v>0</v>
      </c>
      <c r="N65" s="96"/>
      <c r="O65" s="96">
        <f>IF(I57&gt;=(25000),0,(((IF((I57+K57)&gt;=(25000),0,((IF((I57+K57+M57)&gt;=(25000),0,(IF((I57+K57+M57+O57)&lt;=(25000),O57,(25000-SUM(I57+K57+M57))))))))))))+IF(I58&gt;=(25000),0,(((IF((I58+K58)&gt;=(25000),0,((IF((I58+K58+M58)&gt;=(25000),0,(IF((I58+K58+M58+O58)&lt;=(25000),O58,(25000-SUM(I58+K58+M58))))))))))))+IF(I59&gt;=(25000),0,(((IF((I59+K59)&gt;=(25000),0,((IF((I59+K59+M59)&gt;=(25000),0,(IF((I59+K59+M59+O59)&lt;=(25000),O59,(25000-SUM(I59+K59+M59))))))))))))+IF(I60&gt;=(25000),0,(((IF((I60+K60)&gt;=(25000),0,((IF((I60+K60+M60)&gt;=(25000),0,(IF((I60+K60+M60+O60)&lt;=(25000),O60,(25000-SUM(I60+K60+M60))))))))))))+SUM(O63-O42-O54-O57-O58-O59-O60-O55)</f>
        <v>0</v>
      </c>
      <c r="P65" s="96"/>
      <c r="Q65" s="96">
        <f>SUM(I65:O65)</f>
        <v>0</v>
      </c>
      <c r="S65" s="98"/>
    </row>
    <row r="66" spans="1:20" ht="15.75">
      <c r="A66" s="1"/>
      <c r="B66" s="37" t="s">
        <v>53</v>
      </c>
      <c r="C66" s="1"/>
      <c r="D66" s="1"/>
      <c r="I66" s="53"/>
      <c r="J66" s="72"/>
      <c r="K66" s="62"/>
      <c r="L66" s="72"/>
      <c r="M66" s="62"/>
      <c r="N66" s="72"/>
      <c r="O66" s="62"/>
      <c r="P66" s="72"/>
      <c r="Q66" s="62"/>
      <c r="R66" s="5"/>
      <c r="T66" s="97"/>
    </row>
    <row r="67" spans="1:18" ht="15.75">
      <c r="A67" s="1"/>
      <c r="B67" s="14" t="s">
        <v>54</v>
      </c>
      <c r="C67" s="1"/>
      <c r="E67" s="7">
        <f>IF(AND(($F$78)="R",($F$79)="C"),(RATES!E35),IF(AND(($F$78)="R",($F$79)="O"),(RATES!E40),IF(AND(($F$78)="I",($F$79)="C"),(RATES!E36),IF(AND(($F$78)="I",($F$79)="O"),(RATES!E41),IF(AND(($F$78)="P",($F$79)="C"),(RATES!E37),IF(AND(($F$78)="P",($F$79)="O"),(RATES!E42),($F$81)))))))</f>
        <v>0.535</v>
      </c>
      <c r="F67" s="7">
        <f>IF(AND(($F$78)="R",($F$79)="C"),(RATES!G35),IF(AND(($F$78)="R",($F$79)="O"),(RATES!G40),IF(AND(($F$78)="I",($F$79)="C"),(RATES!G36),IF(AND(($F$78)="I",($F$79)="o"),(RATES!G41),IF(AND(($F$78)="P",($F$79)="C"),(RATES!G37),IF(AND(($F$78)="P",($F$79)="O"),(RATES!G42),($F$81)))))))</f>
        <v>0.535</v>
      </c>
      <c r="G67" s="7">
        <f>IF(AND(($F$78)="R",($F$79)="C"),(RATES!I35),IF(AND(($F$78)="R",($F$79)="O"),(RATES!I40),IF(AND(($F$78)="I",($F$79)="C"),(RATES!I36),IF(AND(($F$78)="I",($F$79)="o"),(RATES!I41),IF(AND(($F$78)="P",($F$79)="C"),(RATES!I37),IF(AND(($F$78)="P",($F$79)="O"),(RATES!I42),($F$81)))))))</f>
        <v>0.535</v>
      </c>
      <c r="H67" s="7">
        <f>IF(AND(($F$78)="R",($F$79)="C"),(RATES!K35),IF(AND(($F$78)="R",($F$79)="O"),(RATES!K40),IF(AND(($F$78)="I",($F$79)="C"),(RATES!K36),IF(AND(($F$78)="I",($F$79)="o"),(RATES!K41),IF(AND(($F$78)="P",($F$79)="C"),(RATES!K37),IF(AND(($F$78)="P",($F$79)="O"),(RATES!K42),($F$81)))))))</f>
        <v>0.535</v>
      </c>
      <c r="I67" s="62">
        <f>+E67*(I63-I42-I57-I58-I59-I60-I54-I55)</f>
        <v>0</v>
      </c>
      <c r="J67" s="62"/>
      <c r="K67" s="62">
        <f>+F67*(K63-K42-K57-K58-K59-K60-K54-K55)</f>
        <v>0</v>
      </c>
      <c r="L67" s="62"/>
      <c r="M67" s="62">
        <f>+G67*(M63-M42-M57-M58-M59-M60-M54-M55)</f>
        <v>0</v>
      </c>
      <c r="N67" s="62"/>
      <c r="O67" s="62">
        <f>+H67*(O63-O42-O57-O58-O59-O60-O54-O55)</f>
        <v>0</v>
      </c>
      <c r="P67" s="62">
        <f>+L67*(P63-P42-P57-P58-P59-P60-P54-P55)</f>
        <v>0</v>
      </c>
      <c r="Q67" s="62">
        <f aca="true" t="shared" si="6" ref="Q67:Q72">SUM(I67:O67)</f>
        <v>0</v>
      </c>
      <c r="R67" s="5"/>
    </row>
    <row r="68" spans="1:18" ht="15.75">
      <c r="A68" s="1"/>
      <c r="B68" s="14" t="s">
        <v>55</v>
      </c>
      <c r="E68" s="7">
        <f aca="true" t="shared" si="7" ref="E68:H70">+E67</f>
        <v>0.535</v>
      </c>
      <c r="F68" s="7">
        <f t="shared" si="7"/>
        <v>0.535</v>
      </c>
      <c r="G68" s="7">
        <f t="shared" si="7"/>
        <v>0.535</v>
      </c>
      <c r="H68" s="7">
        <f t="shared" si="7"/>
        <v>0.535</v>
      </c>
      <c r="I68" s="62">
        <f>IF((I57)&lt;25001,(I57)*(E68),(25000)*(E68))</f>
        <v>0</v>
      </c>
      <c r="J68" s="62"/>
      <c r="K68" s="62">
        <f>IF((I57+K57)&lt;25001,((K57))*(F68),((25000)*(F68))-I68)</f>
        <v>0</v>
      </c>
      <c r="L68" s="62"/>
      <c r="M68" s="62">
        <f>IF((I57+K57+M57)&lt;25001,((M57))*(G68),((25000)*(G68))-(K68+I68))</f>
        <v>0</v>
      </c>
      <c r="N68" s="62"/>
      <c r="O68" s="62">
        <f>IF((I57+K57+M57+O57)&lt;25001,((O57))*(H68),((25000)*(H68))-(M68+K68+I68))</f>
        <v>0</v>
      </c>
      <c r="P68" s="62"/>
      <c r="Q68" s="62">
        <f t="shared" si="6"/>
        <v>0</v>
      </c>
      <c r="R68" s="5"/>
    </row>
    <row r="69" spans="1:18" ht="15.75">
      <c r="A69" s="1"/>
      <c r="B69" s="14" t="s">
        <v>56</v>
      </c>
      <c r="E69" s="7">
        <f t="shared" si="7"/>
        <v>0.535</v>
      </c>
      <c r="F69" s="7">
        <f t="shared" si="7"/>
        <v>0.535</v>
      </c>
      <c r="G69" s="7">
        <f t="shared" si="7"/>
        <v>0.535</v>
      </c>
      <c r="H69" s="7">
        <f t="shared" si="7"/>
        <v>0.535</v>
      </c>
      <c r="I69" s="62">
        <f>IF((I58)&lt;25001,(I58)*(E69),(25000)*(E69))</f>
        <v>0</v>
      </c>
      <c r="J69" s="62"/>
      <c r="K69" s="62">
        <f>IF((I58+K58)&lt;25001,((K58))*(F69),((25000)*(F69))-I69)</f>
        <v>0</v>
      </c>
      <c r="L69" s="62"/>
      <c r="M69" s="62">
        <f>IF((I58+K58+M58)&lt;25001,((M58))*(G69),((25000)*(G69))-(K69+I69))</f>
        <v>0</v>
      </c>
      <c r="N69" s="62"/>
      <c r="O69" s="62">
        <f>IF((I58+K58+M58+O58)&lt;25001,((O58))*(H69),((25000)*(H69))-(M69+K69+I69))</f>
        <v>0</v>
      </c>
      <c r="P69" s="62"/>
      <c r="Q69" s="62">
        <f t="shared" si="6"/>
        <v>0</v>
      </c>
      <c r="R69" s="5"/>
    </row>
    <row r="70" spans="1:18" ht="15.75">
      <c r="A70" s="1"/>
      <c r="B70" s="14" t="s">
        <v>149</v>
      </c>
      <c r="E70" s="7">
        <f t="shared" si="7"/>
        <v>0.535</v>
      </c>
      <c r="F70" s="7">
        <f t="shared" si="7"/>
        <v>0.535</v>
      </c>
      <c r="G70" s="7">
        <f t="shared" si="7"/>
        <v>0.535</v>
      </c>
      <c r="H70" s="7">
        <f t="shared" si="7"/>
        <v>0.535</v>
      </c>
      <c r="I70" s="62">
        <f>IF((I59)&lt;25001,(I59)*(E70),(25000)*(E70))</f>
        <v>0</v>
      </c>
      <c r="J70" s="62"/>
      <c r="K70" s="62">
        <f>IF((I59+K59)&lt;25001,((K59))*(F70),((25000)*(F70))-I70)</f>
        <v>0</v>
      </c>
      <c r="L70" s="62"/>
      <c r="M70" s="62">
        <f>IF((I59+K59+M59)&lt;25001,((M59))*(G70),((25000)*(G70))-(K70+I70))</f>
        <v>0</v>
      </c>
      <c r="N70" s="62"/>
      <c r="O70" s="62">
        <f>IF((I59+K59+M59+O59)&lt;25001,((O59))*(H70),((25000)*(H70))-(M70+K70+I70))</f>
        <v>0</v>
      </c>
      <c r="P70" s="62"/>
      <c r="Q70" s="62">
        <f t="shared" si="6"/>
        <v>0</v>
      </c>
      <c r="R70" s="5"/>
    </row>
    <row r="71" spans="1:18" ht="15.75">
      <c r="A71" s="1"/>
      <c r="B71" s="14" t="s">
        <v>150</v>
      </c>
      <c r="C71" s="1"/>
      <c r="D71" s="1"/>
      <c r="E71" s="7">
        <f>+E68</f>
        <v>0.535</v>
      </c>
      <c r="F71" s="7">
        <f>+F68</f>
        <v>0.535</v>
      </c>
      <c r="G71" s="7">
        <f>+G68</f>
        <v>0.535</v>
      </c>
      <c r="H71" s="7">
        <f>+H68</f>
        <v>0.535</v>
      </c>
      <c r="I71" s="62">
        <f>IF((I60)&lt;25001,(I60)*(E71),(25000)*(E71))</f>
        <v>0</v>
      </c>
      <c r="J71" s="62"/>
      <c r="K71" s="62">
        <f>IF((I60+K60)&lt;25001,((K60))*(F71),((25000)*(F71))-I71)</f>
        <v>0</v>
      </c>
      <c r="L71" s="62"/>
      <c r="M71" s="62">
        <f>IF((I60+K60+M60)&lt;25001,((M60))*(G71),((25000)*(G71))-(I71+K71))</f>
        <v>0</v>
      </c>
      <c r="N71" s="62"/>
      <c r="O71" s="62">
        <f>IF((I60+K60+M60+O60)&lt;25001,((O60))*(H71),((25000)*(H71))-(I71+K71+M71))</f>
        <v>0</v>
      </c>
      <c r="P71" s="62"/>
      <c r="Q71" s="62">
        <f t="shared" si="6"/>
        <v>0</v>
      </c>
      <c r="R71" s="5"/>
    </row>
    <row r="72" spans="1:18" ht="15.75">
      <c r="A72" s="1"/>
      <c r="B72" s="51" t="s">
        <v>57</v>
      </c>
      <c r="C72" s="1"/>
      <c r="D72" s="27"/>
      <c r="E72" s="39" t="str">
        <f>IF((F80)="N","(total direct costs less exclusions)","(total direct costs including equipment)")</f>
        <v>(total direct costs less exclusions)</v>
      </c>
      <c r="F72" s="7"/>
      <c r="G72" s="7"/>
      <c r="H72" s="7"/>
      <c r="I72" s="69">
        <f>SUM(I67:I71)</f>
        <v>0</v>
      </c>
      <c r="J72" s="55"/>
      <c r="K72" s="69">
        <f>SUM(K67:K71)</f>
        <v>0</v>
      </c>
      <c r="L72" s="55"/>
      <c r="M72" s="69">
        <f>SUM(M67:M71)</f>
        <v>0</v>
      </c>
      <c r="N72" s="55"/>
      <c r="O72" s="69">
        <f>SUM(O67:O71)</f>
        <v>0</v>
      </c>
      <c r="P72" s="55"/>
      <c r="Q72" s="69">
        <f t="shared" si="6"/>
        <v>0</v>
      </c>
      <c r="R72" s="5"/>
    </row>
    <row r="73" spans="1:18" ht="6.75" customHeight="1">
      <c r="A73" s="1"/>
      <c r="B73" s="51"/>
      <c r="C73" s="1"/>
      <c r="D73" s="27"/>
      <c r="E73" s="39"/>
      <c r="F73" s="7"/>
      <c r="G73" s="7"/>
      <c r="H73" s="7"/>
      <c r="I73" s="77"/>
      <c r="J73" s="55"/>
      <c r="K73" s="78"/>
      <c r="L73" s="55"/>
      <c r="M73" s="78"/>
      <c r="N73" s="55"/>
      <c r="O73" s="78"/>
      <c r="P73" s="55"/>
      <c r="Q73" s="78"/>
      <c r="R73" s="5"/>
    </row>
    <row r="74" spans="1:18" ht="19.5" thickBot="1">
      <c r="A74" s="1"/>
      <c r="B74" s="51"/>
      <c r="C74" s="1"/>
      <c r="D74" s="76" t="s">
        <v>58</v>
      </c>
      <c r="E74" s="39"/>
      <c r="F74" s="7"/>
      <c r="G74" s="7"/>
      <c r="H74" s="7"/>
      <c r="I74" s="93">
        <f>I72+I63</f>
        <v>0</v>
      </c>
      <c r="J74" s="81"/>
      <c r="K74" s="93">
        <f>K72+K63</f>
        <v>0</v>
      </c>
      <c r="L74" s="81"/>
      <c r="M74" s="93">
        <f>M72+M63</f>
        <v>0</v>
      </c>
      <c r="N74" s="81"/>
      <c r="O74" s="93">
        <f>O72+O63</f>
        <v>0</v>
      </c>
      <c r="P74" s="81"/>
      <c r="Q74" s="93">
        <f>SUM(I74:O74)</f>
        <v>0</v>
      </c>
      <c r="R74" s="5"/>
    </row>
    <row r="75" spans="1:18" ht="8.25" customHeight="1" thickTop="1">
      <c r="A75" s="1"/>
      <c r="B75" s="32"/>
      <c r="C75" s="1"/>
      <c r="D75" s="39"/>
      <c r="E75" s="7"/>
      <c r="F75" s="7"/>
      <c r="G75" s="7"/>
      <c r="H75" s="7"/>
      <c r="I75" s="62"/>
      <c r="J75" s="62"/>
      <c r="K75" s="62"/>
      <c r="L75" s="62"/>
      <c r="M75" s="62"/>
      <c r="N75" s="62"/>
      <c r="O75" s="62"/>
      <c r="P75" s="62"/>
      <c r="Q75" s="62" t="s">
        <v>2</v>
      </c>
      <c r="R75" s="5"/>
    </row>
    <row r="76" spans="1:18" ht="15.75">
      <c r="A76" s="1"/>
      <c r="B76" s="1"/>
      <c r="C76" s="1"/>
      <c r="D76" s="1"/>
      <c r="E76" s="1"/>
      <c r="F76" s="1"/>
      <c r="G76" s="1"/>
      <c r="H76" s="1"/>
      <c r="I76" s="61"/>
      <c r="J76" s="73"/>
      <c r="K76" s="74"/>
      <c r="L76" s="73"/>
      <c r="M76" s="74"/>
      <c r="N76" s="73"/>
      <c r="O76" s="74"/>
      <c r="P76" s="73"/>
      <c r="Q76" s="74"/>
      <c r="R76" s="1"/>
    </row>
    <row r="77" ht="15.75">
      <c r="D77" s="40" t="s">
        <v>59</v>
      </c>
    </row>
    <row r="78" spans="4:7" ht="15.75">
      <c r="D78" s="15" t="s">
        <v>60</v>
      </c>
      <c r="F78" s="16" t="s">
        <v>61</v>
      </c>
      <c r="G78" s="15" t="s">
        <v>62</v>
      </c>
    </row>
    <row r="79" spans="4:7" ht="15.75">
      <c r="D79" s="15" t="s">
        <v>63</v>
      </c>
      <c r="F79" s="16" t="s">
        <v>64</v>
      </c>
      <c r="G79" s="15" t="s">
        <v>65</v>
      </c>
    </row>
    <row r="80" spans="4:7" ht="15.75">
      <c r="D80" s="15" t="s">
        <v>66</v>
      </c>
      <c r="F80" s="16" t="s">
        <v>67</v>
      </c>
      <c r="G80" s="15" t="s">
        <v>68</v>
      </c>
    </row>
    <row r="81" spans="4:6" ht="15.75">
      <c r="D81" s="15" t="s">
        <v>69</v>
      </c>
      <c r="F81" s="9">
        <v>0.1</v>
      </c>
    </row>
  </sheetData>
  <printOptions/>
  <pageMargins left="0.5" right="0.3" top="0.5" bottom="0.5" header="0.5" footer="0.5"/>
  <pageSetup fitToHeight="1" fitToWidth="1" horizontalDpi="300" verticalDpi="300" orientation="portrait" scale="61" r:id="rId1"/>
  <headerFooter alignWithMargins="0">
    <oddFooter>&amp;L&amp;D  &amp;CSPONSORED PROGRAMS&amp;RFile 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81"/>
  <sheetViews>
    <sheetView showGridLines="0" zoomScale="75" zoomScaleNormal="75" workbookViewId="0" topLeftCell="A1">
      <selection activeCell="I20" sqref="I20"/>
    </sheetView>
  </sheetViews>
  <sheetFormatPr defaultColWidth="9.625" defaultRowHeight="15.75"/>
  <cols>
    <col min="1" max="3" width="2.625" style="0" customWidth="1"/>
    <col min="4" max="4" width="17.375" style="0" customWidth="1"/>
    <col min="5" max="5" width="9.25390625" style="0" customWidth="1"/>
    <col min="6" max="6" width="7.625" style="0" customWidth="1"/>
    <col min="7" max="7" width="9.875" style="0" customWidth="1"/>
    <col min="8" max="9" width="7.25390625" style="0" customWidth="1"/>
    <col min="10" max="10" width="13.75390625" style="0" customWidth="1"/>
    <col min="11" max="11" width="2.75390625" style="0" customWidth="1"/>
    <col min="12" max="12" width="11.25390625" style="0" customWidth="1"/>
    <col min="13" max="13" width="1.625" style="0" customWidth="1"/>
    <col min="14" max="14" width="11.25390625" style="0" customWidth="1"/>
    <col min="15" max="15" width="1.625" style="0" customWidth="1"/>
    <col min="16" max="16" width="11.25390625" style="0" customWidth="1"/>
    <col min="17" max="17" width="1.625" style="0" customWidth="1"/>
    <col min="18" max="18" width="11.25390625" style="0" customWidth="1"/>
    <col min="19" max="19" width="1.625" style="0" customWidth="1"/>
    <col min="20" max="20" width="14.625" style="0" customWidth="1"/>
    <col min="21" max="21" width="2.625" style="0" customWidth="1"/>
  </cols>
  <sheetData>
    <row r="1" spans="1:20" ht="18.75">
      <c r="A1" s="1"/>
      <c r="B1" s="19" t="s">
        <v>0</v>
      </c>
      <c r="C1" s="20"/>
      <c r="D1" s="20"/>
      <c r="E1" s="20"/>
      <c r="F1" s="20"/>
      <c r="G1" s="20"/>
      <c r="H1" s="20"/>
      <c r="I1" s="20"/>
      <c r="J1" s="21"/>
      <c r="K1" s="20"/>
      <c r="L1" s="41"/>
      <c r="M1" s="42"/>
      <c r="N1" s="41"/>
      <c r="O1" s="42"/>
      <c r="P1" s="41"/>
      <c r="Q1" s="42"/>
      <c r="R1" s="41"/>
      <c r="S1" s="42"/>
      <c r="T1" s="41"/>
    </row>
    <row r="2" spans="1:20" ht="18.75">
      <c r="A2" s="1"/>
      <c r="B2" s="19" t="s">
        <v>146</v>
      </c>
      <c r="C2" s="20"/>
      <c r="D2" s="20"/>
      <c r="E2" s="20"/>
      <c r="F2" s="20"/>
      <c r="G2" s="20"/>
      <c r="H2" s="20"/>
      <c r="I2" s="20"/>
      <c r="J2" s="21"/>
      <c r="K2" s="20"/>
      <c r="L2" s="41"/>
      <c r="M2" s="42"/>
      <c r="N2" s="41"/>
      <c r="O2" s="42"/>
      <c r="P2" s="41"/>
      <c r="Q2" s="42"/>
      <c r="R2" s="41"/>
      <c r="S2" s="42"/>
      <c r="T2" s="41"/>
    </row>
    <row r="3" spans="1:20" ht="9.75" customHeight="1">
      <c r="A3" s="1"/>
      <c r="B3" s="11" t="s">
        <v>2</v>
      </c>
      <c r="C3" s="1"/>
      <c r="J3" s="12" t="s">
        <v>2</v>
      </c>
      <c r="K3" s="1"/>
      <c r="L3" s="8"/>
      <c r="N3" s="8"/>
      <c r="P3" s="8"/>
      <c r="R3" s="8"/>
      <c r="T3" s="8"/>
    </row>
    <row r="4" spans="1:20" ht="15.75">
      <c r="A4" s="14"/>
      <c r="B4" s="25" t="s">
        <v>3</v>
      </c>
      <c r="C4" s="1"/>
      <c r="E4" s="11" t="s">
        <v>95</v>
      </c>
      <c r="G4" s="3"/>
      <c r="J4" s="22" t="s">
        <v>4</v>
      </c>
      <c r="K4" s="3" t="s">
        <v>95</v>
      </c>
      <c r="L4" s="3"/>
      <c r="M4" s="3"/>
      <c r="N4" s="3"/>
      <c r="O4" s="3"/>
      <c r="P4" s="3"/>
      <c r="Q4" s="3"/>
      <c r="R4" s="3"/>
      <c r="S4" s="3"/>
      <c r="T4" s="8"/>
    </row>
    <row r="5" spans="1:20" ht="18.75">
      <c r="A5" s="25" t="s">
        <v>5</v>
      </c>
      <c r="B5" s="15"/>
      <c r="C5" s="1"/>
      <c r="E5" s="11">
        <v>5</v>
      </c>
      <c r="F5" s="3"/>
      <c r="H5" s="2"/>
      <c r="I5" s="2"/>
      <c r="J5" s="43"/>
      <c r="K5" s="3"/>
      <c r="L5" s="3"/>
      <c r="M5" s="3"/>
      <c r="N5" s="3"/>
      <c r="O5" s="3"/>
      <c r="P5" s="3"/>
      <c r="Q5" s="3"/>
      <c r="R5" s="3"/>
      <c r="S5" s="3"/>
      <c r="T5" s="8"/>
    </row>
    <row r="6" spans="2:20" ht="15.75">
      <c r="B6" s="15"/>
      <c r="C6" s="25" t="s">
        <v>6</v>
      </c>
      <c r="E6" s="95">
        <f>RATES!E2</f>
        <v>38534</v>
      </c>
      <c r="F6" s="13" t="s">
        <v>7</v>
      </c>
      <c r="G6" s="95">
        <f>RATES!G2</f>
        <v>38898</v>
      </c>
      <c r="H6" s="4"/>
      <c r="I6" s="4"/>
      <c r="J6" s="2"/>
      <c r="K6" s="3"/>
      <c r="L6" s="3"/>
      <c r="M6" s="3"/>
      <c r="N6" s="3"/>
      <c r="O6" s="3"/>
      <c r="P6" s="3"/>
      <c r="Q6" s="3"/>
      <c r="R6" s="3"/>
      <c r="S6" s="3"/>
      <c r="T6" s="8"/>
    </row>
    <row r="7" spans="1:21" ht="7.5" customHeight="1">
      <c r="A7" s="1"/>
      <c r="F7" s="3"/>
      <c r="G7" s="1"/>
      <c r="H7" s="1"/>
      <c r="I7" s="1"/>
      <c r="J7" s="17" t="s">
        <v>2</v>
      </c>
      <c r="K7" s="1"/>
      <c r="L7" s="8"/>
      <c r="M7" s="1"/>
      <c r="N7" s="8"/>
      <c r="O7" s="1"/>
      <c r="P7" s="8"/>
      <c r="Q7" s="1"/>
      <c r="R7" s="8"/>
      <c r="S7" s="1"/>
      <c r="T7" s="8"/>
      <c r="U7" s="1"/>
    </row>
    <row r="8" spans="1:21" ht="15.75">
      <c r="A8" s="23"/>
      <c r="B8" s="23"/>
      <c r="C8" s="23"/>
      <c r="D8" s="23"/>
      <c r="E8" s="23"/>
      <c r="F8" s="23"/>
      <c r="G8" s="23"/>
      <c r="H8" s="23"/>
      <c r="I8" s="23"/>
      <c r="J8" s="24" t="s">
        <v>28</v>
      </c>
      <c r="K8" s="23"/>
      <c r="L8" s="44" t="s">
        <v>72</v>
      </c>
      <c r="M8" s="23"/>
      <c r="N8" s="44" t="s">
        <v>74</v>
      </c>
      <c r="O8" s="23"/>
      <c r="P8" s="44" t="s">
        <v>76</v>
      </c>
      <c r="Q8" s="23"/>
      <c r="R8" s="44" t="s">
        <v>78</v>
      </c>
      <c r="S8" s="23"/>
      <c r="T8" s="44" t="s">
        <v>9</v>
      </c>
      <c r="U8" s="23"/>
    </row>
    <row r="9" spans="1:21" ht="15.75">
      <c r="A9" s="1"/>
      <c r="B9" s="25" t="s">
        <v>10</v>
      </c>
      <c r="C9" s="25" t="s">
        <v>11</v>
      </c>
      <c r="D9" s="23"/>
      <c r="E9" s="23"/>
      <c r="F9" s="23"/>
      <c r="G9" s="1"/>
      <c r="H9" s="1"/>
      <c r="I9" s="1"/>
      <c r="J9" s="2"/>
      <c r="K9" s="1"/>
      <c r="L9" s="8"/>
      <c r="M9" s="1"/>
      <c r="N9" s="8"/>
      <c r="O9" s="1"/>
      <c r="P9" s="8"/>
      <c r="Q9" s="1"/>
      <c r="R9" s="8"/>
      <c r="S9" s="1"/>
      <c r="T9" s="8"/>
      <c r="U9" s="1"/>
    </row>
    <row r="10" spans="1:21" ht="15.75">
      <c r="A10" s="1"/>
      <c r="B10" s="1"/>
      <c r="C10" s="26" t="s">
        <v>12</v>
      </c>
      <c r="D10" s="27"/>
      <c r="E10" s="1"/>
      <c r="F10" s="1" t="s">
        <v>13</v>
      </c>
      <c r="G10" s="52" t="s">
        <v>14</v>
      </c>
      <c r="H10" s="1"/>
      <c r="I10" s="1"/>
      <c r="J10" s="2"/>
      <c r="K10" s="1"/>
      <c r="L10" s="2"/>
      <c r="M10" s="1"/>
      <c r="N10" s="2"/>
      <c r="O10" s="1"/>
      <c r="P10" s="2"/>
      <c r="Q10" s="1"/>
      <c r="R10" s="2"/>
      <c r="S10" s="1"/>
      <c r="T10" s="2">
        <f>IF(SUM(J10:M10)=0,"",SUM(J10:M10))</f>
      </c>
      <c r="U10" s="1"/>
    </row>
    <row r="11" spans="1:21" ht="15.75">
      <c r="A11" s="1"/>
      <c r="B11" s="1"/>
      <c r="C11" s="1" t="s">
        <v>15</v>
      </c>
      <c r="D11" s="11">
        <f>E5</f>
        <v>5</v>
      </c>
      <c r="E11" t="s">
        <v>16</v>
      </c>
      <c r="F11" s="88">
        <v>0</v>
      </c>
      <c r="G11" s="87">
        <v>0</v>
      </c>
      <c r="J11" s="53">
        <f>+G11*F11</f>
        <v>0</v>
      </c>
      <c r="K11" s="61"/>
      <c r="L11" s="53">
        <f>ROUND((J11*1.03),0)</f>
        <v>0</v>
      </c>
      <c r="M11" s="61"/>
      <c r="N11" s="53">
        <f>ROUND((L11*1.03),0)</f>
        <v>0</v>
      </c>
      <c r="O11" s="61"/>
      <c r="P11" s="53">
        <f>ROUND((N11*1.03),0)</f>
        <v>0</v>
      </c>
      <c r="Q11" s="61"/>
      <c r="R11" s="53">
        <f>ROUND((P11*1.03),0)</f>
        <v>0</v>
      </c>
      <c r="S11" s="61"/>
      <c r="T11" s="53">
        <f>SUM(J11:R11)</f>
        <v>0</v>
      </c>
      <c r="U11" s="1"/>
    </row>
    <row r="12" spans="1:21" ht="15.75">
      <c r="A12" s="1"/>
      <c r="B12" s="1"/>
      <c r="C12" s="1" t="s">
        <v>15</v>
      </c>
      <c r="D12" s="3"/>
      <c r="E12" t="s">
        <v>17</v>
      </c>
      <c r="F12" s="88">
        <v>0</v>
      </c>
      <c r="G12" s="87">
        <f>+G11*(14/32)</f>
        <v>0</v>
      </c>
      <c r="J12" s="53">
        <f>+G12*F12</f>
        <v>0</v>
      </c>
      <c r="K12" s="62"/>
      <c r="L12" s="53">
        <f>ROUND((J12*1.03),0)</f>
        <v>0</v>
      </c>
      <c r="M12" s="61"/>
      <c r="N12" s="53">
        <f>ROUND((L12*1.03),0)</f>
        <v>0</v>
      </c>
      <c r="O12" s="61"/>
      <c r="P12" s="53">
        <f>ROUND((N12*1.03),0)</f>
        <v>0</v>
      </c>
      <c r="Q12" s="61"/>
      <c r="R12" s="53">
        <f>ROUND((P12*1.03),0)</f>
        <v>0</v>
      </c>
      <c r="S12" s="62"/>
      <c r="T12" s="53">
        <f>SUM(J12:R12)</f>
        <v>0</v>
      </c>
      <c r="U12" s="1"/>
    </row>
    <row r="13" spans="1:21" ht="15.75">
      <c r="A13" s="1"/>
      <c r="B13" s="1"/>
      <c r="C13" s="1" t="s">
        <v>18</v>
      </c>
      <c r="D13" s="3"/>
      <c r="E13" t="s">
        <v>16</v>
      </c>
      <c r="F13" s="88">
        <v>0</v>
      </c>
      <c r="G13" s="87">
        <v>0</v>
      </c>
      <c r="J13" s="53">
        <f>+G13*F13</f>
        <v>0</v>
      </c>
      <c r="K13" s="61"/>
      <c r="L13" s="53">
        <f>ROUND((J13*1.03),0)</f>
        <v>0</v>
      </c>
      <c r="M13" s="61"/>
      <c r="N13" s="53">
        <f>ROUND((L13*1.03),0)</f>
        <v>0</v>
      </c>
      <c r="O13" s="61"/>
      <c r="P13" s="53">
        <f>ROUND((N13*1.03),0)</f>
        <v>0</v>
      </c>
      <c r="Q13" s="61"/>
      <c r="R13" s="53">
        <f>ROUND((P13*1.03),0)</f>
        <v>0</v>
      </c>
      <c r="S13" s="61"/>
      <c r="T13" s="53">
        <f>SUM(J13:R13)</f>
        <v>0</v>
      </c>
      <c r="U13" s="1"/>
    </row>
    <row r="14" spans="1:20" ht="15.75">
      <c r="A14" s="1"/>
      <c r="B14" s="1"/>
      <c r="C14" s="1" t="s">
        <v>18</v>
      </c>
      <c r="D14" s="3"/>
      <c r="E14" t="s">
        <v>17</v>
      </c>
      <c r="F14" s="88">
        <v>0</v>
      </c>
      <c r="G14" s="87">
        <f>+G13*0.4375</f>
        <v>0</v>
      </c>
      <c r="J14" s="53">
        <f>+G14*F14</f>
        <v>0</v>
      </c>
      <c r="K14" s="62"/>
      <c r="L14" s="53">
        <f>ROUND((J14*1.03),0)</f>
        <v>0</v>
      </c>
      <c r="M14" s="61"/>
      <c r="N14" s="53">
        <f>ROUND((L14*1.03),0)</f>
        <v>0</v>
      </c>
      <c r="O14" s="61"/>
      <c r="P14" s="53">
        <f>ROUND((N14*1.03),0)</f>
        <v>0</v>
      </c>
      <c r="Q14" s="61"/>
      <c r="R14" s="53">
        <f>ROUND((P14*1.03),0)</f>
        <v>0</v>
      </c>
      <c r="S14" s="62"/>
      <c r="T14" s="53">
        <f>SUM(J14:R14)</f>
        <v>0</v>
      </c>
    </row>
    <row r="15" spans="1:21" ht="15.75">
      <c r="A15" s="1"/>
      <c r="B15" s="1"/>
      <c r="C15" s="1"/>
      <c r="D15" s="1"/>
      <c r="E15" s="28" t="s">
        <v>19</v>
      </c>
      <c r="F15" s="29"/>
      <c r="G15" s="1"/>
      <c r="H15" s="1"/>
      <c r="I15" s="1"/>
      <c r="J15" s="64">
        <f>SUM(J11:J14)</f>
        <v>0</v>
      </c>
      <c r="K15" s="58"/>
      <c r="L15" s="64">
        <f>SUM(L11:L14)</f>
        <v>0</v>
      </c>
      <c r="M15" s="58"/>
      <c r="N15" s="64">
        <f>SUM(N11:N14)</f>
        <v>0</v>
      </c>
      <c r="O15" s="58"/>
      <c r="P15" s="64">
        <f>SUM(P11:P14)</f>
        <v>0</v>
      </c>
      <c r="Q15" s="58"/>
      <c r="R15" s="64">
        <f>SUM(R11:R14)</f>
        <v>0</v>
      </c>
      <c r="S15" s="58"/>
      <c r="T15" s="64">
        <f>SUM(J15:R15)</f>
        <v>0</v>
      </c>
      <c r="U15" s="6"/>
    </row>
    <row r="16" spans="1:21" ht="7.5" customHeight="1">
      <c r="A16" s="1"/>
      <c r="B16" s="1"/>
      <c r="C16" s="1"/>
      <c r="D16" s="1"/>
      <c r="E16" s="29"/>
      <c r="F16" s="29"/>
      <c r="G16" s="1"/>
      <c r="H16" s="1"/>
      <c r="I16" s="1"/>
      <c r="J16" s="65"/>
      <c r="K16" s="58"/>
      <c r="L16" s="66"/>
      <c r="M16" s="58"/>
      <c r="N16" s="66"/>
      <c r="O16" s="58"/>
      <c r="P16" s="66"/>
      <c r="Q16" s="58"/>
      <c r="R16" s="66"/>
      <c r="S16" s="58"/>
      <c r="T16" s="66"/>
      <c r="U16" s="6"/>
    </row>
    <row r="17" spans="1:21" ht="15.75">
      <c r="A17" s="1"/>
      <c r="B17" s="25" t="s">
        <v>20</v>
      </c>
      <c r="C17" s="25" t="s">
        <v>21</v>
      </c>
      <c r="D17" s="1"/>
      <c r="E17" s="29"/>
      <c r="F17" s="1"/>
      <c r="G17" s="52"/>
      <c r="H17" s="1"/>
      <c r="I17" s="1"/>
      <c r="J17" s="2"/>
      <c r="K17" s="1"/>
      <c r="L17" s="2"/>
      <c r="M17" s="58"/>
      <c r="N17" s="2"/>
      <c r="O17" s="58"/>
      <c r="P17" s="2"/>
      <c r="Q17" s="58"/>
      <c r="R17" s="2"/>
      <c r="S17" s="58"/>
      <c r="T17" s="66"/>
      <c r="U17" s="6"/>
    </row>
    <row r="18" spans="1:21" ht="15.75">
      <c r="A18" s="1"/>
      <c r="B18" s="1"/>
      <c r="D18" s="14" t="s">
        <v>128</v>
      </c>
      <c r="E18" s="1"/>
      <c r="F18" s="84"/>
      <c r="G18" s="75"/>
      <c r="J18" s="53">
        <v>0</v>
      </c>
      <c r="K18" s="62"/>
      <c r="L18" s="53">
        <f aca="true" t="shared" si="0" ref="L18:L23">ROUND((J18*1.02),0)</f>
        <v>0</v>
      </c>
      <c r="M18" s="66"/>
      <c r="N18" s="53">
        <f aca="true" t="shared" si="1" ref="N18:N23">ROUND((L18*1.02),0)</f>
        <v>0</v>
      </c>
      <c r="O18" s="66"/>
      <c r="P18" s="53">
        <f aca="true" t="shared" si="2" ref="P18:P23">ROUND((N18*1.02),0)</f>
        <v>0</v>
      </c>
      <c r="Q18" s="66"/>
      <c r="R18" s="53">
        <f aca="true" t="shared" si="3" ref="R18:R23">ROUND((P18*1.02),0)</f>
        <v>0</v>
      </c>
      <c r="S18" s="66"/>
      <c r="T18" s="53">
        <f aca="true" t="shared" si="4" ref="T18:T24">SUM(J18:R18)</f>
        <v>0</v>
      </c>
      <c r="U18" s="5"/>
    </row>
    <row r="19" spans="1:21" ht="15.75">
      <c r="A19" s="1"/>
      <c r="B19" s="1"/>
      <c r="D19" s="14" t="s">
        <v>129</v>
      </c>
      <c r="E19" s="1"/>
      <c r="F19" s="84"/>
      <c r="G19" s="75"/>
      <c r="J19" s="53">
        <v>0</v>
      </c>
      <c r="K19" s="62"/>
      <c r="L19" s="53">
        <f t="shared" si="0"/>
        <v>0</v>
      </c>
      <c r="M19" s="66"/>
      <c r="N19" s="53">
        <f t="shared" si="1"/>
        <v>0</v>
      </c>
      <c r="O19" s="66"/>
      <c r="P19" s="53">
        <f t="shared" si="2"/>
        <v>0</v>
      </c>
      <c r="Q19" s="66"/>
      <c r="R19" s="53">
        <f t="shared" si="3"/>
        <v>0</v>
      </c>
      <c r="S19" s="66"/>
      <c r="T19" s="53">
        <f t="shared" si="4"/>
        <v>0</v>
      </c>
      <c r="U19" s="5"/>
    </row>
    <row r="20" spans="1:21" ht="15.75">
      <c r="A20" s="1"/>
      <c r="B20" s="1"/>
      <c r="D20" s="14" t="s">
        <v>22</v>
      </c>
      <c r="E20" s="1"/>
      <c r="F20" s="3"/>
      <c r="J20" s="53">
        <v>0</v>
      </c>
      <c r="K20" s="62"/>
      <c r="L20" s="53">
        <f t="shared" si="0"/>
        <v>0</v>
      </c>
      <c r="M20" s="66"/>
      <c r="N20" s="53">
        <f t="shared" si="1"/>
        <v>0</v>
      </c>
      <c r="O20" s="66"/>
      <c r="P20" s="53">
        <f t="shared" si="2"/>
        <v>0</v>
      </c>
      <c r="Q20" s="66"/>
      <c r="R20" s="53">
        <f t="shared" si="3"/>
        <v>0</v>
      </c>
      <c r="S20" s="66"/>
      <c r="T20" s="53">
        <f t="shared" si="4"/>
        <v>0</v>
      </c>
      <c r="U20" s="5"/>
    </row>
    <row r="21" spans="1:21" ht="15.75">
      <c r="A21" s="1"/>
      <c r="B21" s="1"/>
      <c r="D21" s="14" t="s">
        <v>23</v>
      </c>
      <c r="E21" s="1"/>
      <c r="F21" s="3"/>
      <c r="J21" s="53">
        <v>0</v>
      </c>
      <c r="K21" s="62"/>
      <c r="L21" s="53">
        <f t="shared" si="0"/>
        <v>0</v>
      </c>
      <c r="M21" s="66"/>
      <c r="N21" s="53">
        <f t="shared" si="1"/>
        <v>0</v>
      </c>
      <c r="O21" s="66"/>
      <c r="P21" s="53">
        <f t="shared" si="2"/>
        <v>0</v>
      </c>
      <c r="Q21" s="66"/>
      <c r="R21" s="53">
        <f t="shared" si="3"/>
        <v>0</v>
      </c>
      <c r="S21" s="66"/>
      <c r="T21" s="53">
        <f t="shared" si="4"/>
        <v>0</v>
      </c>
      <c r="U21" s="5"/>
    </row>
    <row r="22" spans="1:21" ht="15.75">
      <c r="A22" s="1"/>
      <c r="B22" s="1"/>
      <c r="D22" s="14" t="s">
        <v>24</v>
      </c>
      <c r="E22" s="1"/>
      <c r="F22" s="3"/>
      <c r="J22" s="53">
        <v>0</v>
      </c>
      <c r="K22" s="62"/>
      <c r="L22" s="53">
        <f t="shared" si="0"/>
        <v>0</v>
      </c>
      <c r="M22" s="66"/>
      <c r="N22" s="53">
        <f t="shared" si="1"/>
        <v>0</v>
      </c>
      <c r="O22" s="66"/>
      <c r="P22" s="53">
        <f t="shared" si="2"/>
        <v>0</v>
      </c>
      <c r="Q22" s="66"/>
      <c r="R22" s="53">
        <f t="shared" si="3"/>
        <v>0</v>
      </c>
      <c r="S22" s="66"/>
      <c r="T22" s="53">
        <f t="shared" si="4"/>
        <v>0</v>
      </c>
      <c r="U22" s="5"/>
    </row>
    <row r="23" spans="1:21" ht="15.75">
      <c r="A23" s="1"/>
      <c r="B23" s="1"/>
      <c r="D23" s="14" t="s">
        <v>130</v>
      </c>
      <c r="E23" s="1"/>
      <c r="F23" s="84"/>
      <c r="G23" s="75"/>
      <c r="J23" s="53">
        <v>0</v>
      </c>
      <c r="K23" s="61"/>
      <c r="L23" s="53">
        <f t="shared" si="0"/>
        <v>0</v>
      </c>
      <c r="M23" s="66"/>
      <c r="N23" s="53">
        <f t="shared" si="1"/>
        <v>0</v>
      </c>
      <c r="O23" s="66"/>
      <c r="P23" s="53">
        <f t="shared" si="2"/>
        <v>0</v>
      </c>
      <c r="Q23" s="66"/>
      <c r="R23" s="53">
        <f t="shared" si="3"/>
        <v>0</v>
      </c>
      <c r="S23" s="66"/>
      <c r="T23" s="53">
        <f t="shared" si="4"/>
        <v>0</v>
      </c>
      <c r="U23" s="5"/>
    </row>
    <row r="24" spans="1:21" ht="15.75">
      <c r="A24" s="1"/>
      <c r="B24" s="1"/>
      <c r="C24" s="1"/>
      <c r="D24" s="1"/>
      <c r="E24" s="28" t="s">
        <v>25</v>
      </c>
      <c r="F24" s="29"/>
      <c r="G24" s="1"/>
      <c r="H24" s="1"/>
      <c r="I24" s="1"/>
      <c r="J24" s="64">
        <f>SUM(J15:J23)</f>
        <v>0</v>
      </c>
      <c r="K24" s="62"/>
      <c r="L24" s="64">
        <f>SUM(L15:L23)</f>
        <v>0</v>
      </c>
      <c r="M24" s="62"/>
      <c r="N24" s="64">
        <f>SUM(N15:N23)</f>
        <v>0</v>
      </c>
      <c r="O24" s="62"/>
      <c r="P24" s="64">
        <f>SUM(P15:P23)</f>
        <v>0</v>
      </c>
      <c r="Q24" s="62"/>
      <c r="R24" s="64">
        <f>SUM(R15:R23)</f>
        <v>0</v>
      </c>
      <c r="S24" s="62"/>
      <c r="T24" s="64">
        <f t="shared" si="4"/>
        <v>0</v>
      </c>
      <c r="U24" s="5"/>
    </row>
    <row r="25" spans="1:21" ht="8.25" customHeight="1">
      <c r="A25" s="1"/>
      <c r="B25" s="1"/>
      <c r="C25" s="1"/>
      <c r="D25" s="1"/>
      <c r="E25" s="1"/>
      <c r="F25" s="1"/>
      <c r="G25" s="1"/>
      <c r="H25" s="1"/>
      <c r="I25" s="1"/>
      <c r="J25" s="67"/>
      <c r="K25" s="62"/>
      <c r="L25" s="62"/>
      <c r="M25" s="62"/>
      <c r="N25" s="62"/>
      <c r="O25" s="62"/>
      <c r="P25" s="62"/>
      <c r="Q25" s="62"/>
      <c r="R25" s="62"/>
      <c r="S25" s="62"/>
      <c r="T25" s="62" t="s">
        <v>2</v>
      </c>
      <c r="U25" s="5"/>
    </row>
    <row r="26" spans="1:21" ht="15.75">
      <c r="A26" s="1"/>
      <c r="B26" s="25" t="s">
        <v>26</v>
      </c>
      <c r="C26" s="25" t="s">
        <v>27</v>
      </c>
      <c r="D26" s="23"/>
      <c r="E26" s="23"/>
      <c r="F26" s="23"/>
      <c r="G26" s="1"/>
      <c r="H26" s="1"/>
      <c r="I26" s="1"/>
      <c r="J26" s="67"/>
      <c r="K26" s="62"/>
      <c r="L26" s="62"/>
      <c r="M26" s="62"/>
      <c r="N26" s="62"/>
      <c r="O26" s="62"/>
      <c r="P26" s="62"/>
      <c r="Q26" s="62"/>
      <c r="R26" s="62"/>
      <c r="S26" s="62"/>
      <c r="T26" s="62" t="s">
        <v>2</v>
      </c>
      <c r="U26" s="5"/>
    </row>
    <row r="27" spans="1:21" ht="15.75">
      <c r="A27" s="1"/>
      <c r="B27" s="1"/>
      <c r="C27" s="1"/>
      <c r="D27" s="1"/>
      <c r="E27" s="30" t="s">
        <v>28</v>
      </c>
      <c r="F27" s="30" t="s">
        <v>72</v>
      </c>
      <c r="G27" s="30" t="s">
        <v>74</v>
      </c>
      <c r="H27" s="30" t="s">
        <v>76</v>
      </c>
      <c r="I27" s="30" t="s">
        <v>78</v>
      </c>
      <c r="J27" s="67"/>
      <c r="K27" s="62"/>
      <c r="L27" s="62"/>
      <c r="M27" s="62"/>
      <c r="N27" s="62"/>
      <c r="O27" s="62"/>
      <c r="P27" s="62"/>
      <c r="Q27" s="62"/>
      <c r="R27" s="62"/>
      <c r="S27" s="62"/>
      <c r="T27" s="62" t="s">
        <v>2</v>
      </c>
      <c r="U27" s="5"/>
    </row>
    <row r="28" spans="1:21" ht="15.75">
      <c r="A28" s="1"/>
      <c r="B28" s="1"/>
      <c r="C28" s="1"/>
      <c r="D28" s="14" t="s">
        <v>29</v>
      </c>
      <c r="E28" s="7">
        <f>(RATES!$E$28)</f>
        <v>0.3</v>
      </c>
      <c r="F28" s="7">
        <f>(RATES!$G$28)</f>
        <v>0.312</v>
      </c>
      <c r="G28" s="7">
        <f>(RATES!$I$28)</f>
        <v>0.325</v>
      </c>
      <c r="H28" s="7">
        <f>RATES!K28</f>
        <v>0.33</v>
      </c>
      <c r="I28" s="7">
        <f>(RATES!$M$28)</f>
        <v>0.34</v>
      </c>
      <c r="J28" s="67">
        <f>ROUND(+E28*(J15),0)</f>
        <v>0</v>
      </c>
      <c r="K28" s="62"/>
      <c r="L28" s="67">
        <f>ROUND(+F28*(L15),0)</f>
        <v>0</v>
      </c>
      <c r="M28" s="62"/>
      <c r="N28" s="67">
        <f>ROUND(+G28*(N15),0)</f>
        <v>0</v>
      </c>
      <c r="O28" s="62"/>
      <c r="P28" s="67">
        <f>ROUND(+H28*(P15),0)</f>
        <v>0</v>
      </c>
      <c r="Q28" s="62"/>
      <c r="R28" s="67">
        <f>ROUND(+I28*(R15),0)</f>
        <v>0</v>
      </c>
      <c r="S28" s="62"/>
      <c r="T28" s="67">
        <f>SUM(J28:R28)</f>
        <v>0</v>
      </c>
      <c r="U28" s="5"/>
    </row>
    <row r="29" spans="1:21" ht="15.75">
      <c r="A29" s="1"/>
      <c r="B29" s="1"/>
      <c r="C29" s="1"/>
      <c r="D29" s="14" t="s">
        <v>141</v>
      </c>
      <c r="E29" s="7">
        <f>RATES!$E$29</f>
        <v>0.31</v>
      </c>
      <c r="F29" s="7">
        <f>RATES!$G$29</f>
        <v>0.318</v>
      </c>
      <c r="G29" s="7">
        <f>RATES!$I$29</f>
        <v>0.34</v>
      </c>
      <c r="H29" s="7">
        <f>RATES!K29</f>
        <v>0.3499999999999999</v>
      </c>
      <c r="I29" s="7">
        <f>(RATES!$M$29)</f>
        <v>0.355</v>
      </c>
      <c r="J29" s="67">
        <f>ROUND(+E29*(J18),0)</f>
        <v>0</v>
      </c>
      <c r="K29" s="67"/>
      <c r="L29" s="67">
        <f>ROUND(+F29*(L18),0)</f>
        <v>0</v>
      </c>
      <c r="M29" s="62"/>
      <c r="N29" s="67">
        <f>ROUND(+G29*(N18),0)</f>
        <v>0</v>
      </c>
      <c r="O29" s="62"/>
      <c r="P29" s="67">
        <f>ROUND(+H29*(P18),0)</f>
        <v>0</v>
      </c>
      <c r="Q29" s="62"/>
      <c r="R29" s="67">
        <f aca="true" t="shared" si="5" ref="R29:R34">ROUND(+I29*(R18),0)</f>
        <v>0</v>
      </c>
      <c r="S29" s="62"/>
      <c r="T29" s="67">
        <f aca="true" t="shared" si="6" ref="T29:T34">SUM(J29:R29)</f>
        <v>0</v>
      </c>
      <c r="U29" s="5"/>
    </row>
    <row r="30" spans="1:21" ht="15.75">
      <c r="A30" s="1"/>
      <c r="B30" s="1"/>
      <c r="C30" s="1"/>
      <c r="D30" s="14" t="s">
        <v>136</v>
      </c>
      <c r="E30" s="7">
        <f>RATES!$E$32</f>
        <v>0.244</v>
      </c>
      <c r="F30" s="7">
        <f>RATES!$G$32</f>
        <v>0.244</v>
      </c>
      <c r="G30" s="7">
        <f>RATES!$I$32</f>
        <v>0.25</v>
      </c>
      <c r="H30" s="7">
        <f>RATES!K32</f>
        <v>0.25</v>
      </c>
      <c r="I30" s="7">
        <f>(RATES!$M$32)</f>
        <v>0.25</v>
      </c>
      <c r="J30" s="67">
        <f>ROUND(+E30*J19,0)</f>
        <v>0</v>
      </c>
      <c r="K30" s="62"/>
      <c r="L30" s="67">
        <f>ROUND(+F30*L19,0)</f>
        <v>0</v>
      </c>
      <c r="M30" s="62"/>
      <c r="N30" s="67">
        <f>ROUND(+G30*N19,0)</f>
        <v>0</v>
      </c>
      <c r="O30" s="62"/>
      <c r="P30" s="67">
        <f>ROUND(+H30*P19,0)</f>
        <v>0</v>
      </c>
      <c r="Q30" s="62"/>
      <c r="R30" s="67">
        <f t="shared" si="5"/>
        <v>0</v>
      </c>
      <c r="S30" s="62"/>
      <c r="T30" s="67">
        <f t="shared" si="6"/>
        <v>0</v>
      </c>
      <c r="U30" s="5"/>
    </row>
    <row r="31" spans="1:21" ht="15.75">
      <c r="A31" s="1"/>
      <c r="B31" s="1"/>
      <c r="C31" s="1"/>
      <c r="D31" s="14" t="s">
        <v>22</v>
      </c>
      <c r="E31" s="7">
        <f>(RATES!$E$31)</f>
        <v>0.055</v>
      </c>
      <c r="F31" s="7">
        <f>(RATES!$G$31)</f>
        <v>0.053</v>
      </c>
      <c r="G31" s="7">
        <f>(RATES!$I$31)</f>
        <v>0.05000000000000001</v>
      </c>
      <c r="H31" s="7">
        <f>(RATES!$K$31)</f>
        <v>0.045000000000000005</v>
      </c>
      <c r="I31" s="7">
        <f>(RATES!$M$31)</f>
        <v>0.045000000000000005</v>
      </c>
      <c r="J31" s="67">
        <f>ROUND(+E31*J20,0)</f>
        <v>0</v>
      </c>
      <c r="K31" s="62"/>
      <c r="L31" s="67">
        <f>ROUND(+F31*L20,0)</f>
        <v>0</v>
      </c>
      <c r="M31" s="62"/>
      <c r="N31" s="67">
        <f>ROUND(+G31*N20,0)</f>
        <v>0</v>
      </c>
      <c r="O31" s="62"/>
      <c r="P31" s="67">
        <f>ROUND(+H31*P20,0)</f>
        <v>0</v>
      </c>
      <c r="Q31" s="62"/>
      <c r="R31" s="67">
        <f t="shared" si="5"/>
        <v>0</v>
      </c>
      <c r="S31" s="62"/>
      <c r="T31" s="67">
        <f t="shared" si="6"/>
        <v>0</v>
      </c>
      <c r="U31" s="5"/>
    </row>
    <row r="32" spans="1:21" ht="15.75">
      <c r="A32" s="1"/>
      <c r="B32" s="1"/>
      <c r="C32" s="1"/>
      <c r="D32" s="14" t="s">
        <v>23</v>
      </c>
      <c r="E32" s="7">
        <f>(RATES!$E$31)</f>
        <v>0.055</v>
      </c>
      <c r="F32" s="7">
        <f>(RATES!$G$31)</f>
        <v>0.053</v>
      </c>
      <c r="G32" s="7">
        <f>(RATES!$I$31)</f>
        <v>0.05000000000000001</v>
      </c>
      <c r="H32" s="7">
        <f>(RATES!$K$31)</f>
        <v>0.045000000000000005</v>
      </c>
      <c r="I32" s="7">
        <f>(RATES!$M$31)</f>
        <v>0.045000000000000005</v>
      </c>
      <c r="J32" s="67">
        <f>ROUND(+E32*J21,0)</f>
        <v>0</v>
      </c>
      <c r="K32" s="62"/>
      <c r="L32" s="67">
        <f>ROUND(+F32*L21,0)</f>
        <v>0</v>
      </c>
      <c r="M32" s="62"/>
      <c r="N32" s="67">
        <f>ROUND(+G32*N21,0)</f>
        <v>0</v>
      </c>
      <c r="O32" s="62"/>
      <c r="P32" s="67">
        <f>ROUND(+H32*P21,0)</f>
        <v>0</v>
      </c>
      <c r="Q32" s="62"/>
      <c r="R32" s="67">
        <f t="shared" si="5"/>
        <v>0</v>
      </c>
      <c r="S32" s="62"/>
      <c r="T32" s="67">
        <f t="shared" si="6"/>
        <v>0</v>
      </c>
      <c r="U32" s="5"/>
    </row>
    <row r="33" spans="1:21" ht="15.75">
      <c r="A33" s="1"/>
      <c r="B33" s="1"/>
      <c r="C33" s="1"/>
      <c r="D33" s="14" t="s">
        <v>30</v>
      </c>
      <c r="E33" s="7">
        <f>(RATES!$E$32)</f>
        <v>0.244</v>
      </c>
      <c r="F33" s="7">
        <f>(RATES!$G$32)</f>
        <v>0.244</v>
      </c>
      <c r="G33" s="7">
        <f>(RATES!$I$32)</f>
        <v>0.25</v>
      </c>
      <c r="H33" s="7">
        <f>RATES!K32</f>
        <v>0.25</v>
      </c>
      <c r="I33" s="7">
        <f>(RATES!$M$32)</f>
        <v>0.25</v>
      </c>
      <c r="J33" s="67">
        <f>ROUND(+E33*J22,0)</f>
        <v>0</v>
      </c>
      <c r="K33" s="62"/>
      <c r="L33" s="67">
        <f>ROUND(+F33*L22,0)</f>
        <v>0</v>
      </c>
      <c r="M33" s="62"/>
      <c r="N33" s="67">
        <f>ROUND(+G33*N22,0)</f>
        <v>0</v>
      </c>
      <c r="O33" s="62"/>
      <c r="P33" s="67">
        <f>ROUND(+H33*P22,0)</f>
        <v>0</v>
      </c>
      <c r="Q33" s="62"/>
      <c r="R33" s="67">
        <f t="shared" si="5"/>
        <v>0</v>
      </c>
      <c r="S33" s="62"/>
      <c r="T33" s="67">
        <f t="shared" si="6"/>
        <v>0</v>
      </c>
      <c r="U33" s="5"/>
    </row>
    <row r="34" spans="1:21" ht="15.75">
      <c r="A34" s="1"/>
      <c r="B34" s="1"/>
      <c r="C34" s="1"/>
      <c r="D34" s="14" t="s">
        <v>137</v>
      </c>
      <c r="E34" s="7">
        <f>(RATES!$E$30)</f>
        <v>0.43</v>
      </c>
      <c r="F34" s="7">
        <f>(RATES!$G$30)</f>
        <v>0.46900000000000003</v>
      </c>
      <c r="G34" s="7">
        <f>(RATES!$I$30)</f>
        <v>0.4749999999999999</v>
      </c>
      <c r="H34" s="7">
        <f>RATES!K30</f>
        <v>0.48</v>
      </c>
      <c r="I34" s="7">
        <f>(RATES!$M$30)</f>
        <v>0.505</v>
      </c>
      <c r="J34" s="68">
        <f>ROUND(+E34*J23,0)</f>
        <v>0</v>
      </c>
      <c r="K34" s="62"/>
      <c r="L34" s="68">
        <f>ROUND(+F34*L23,0)</f>
        <v>0</v>
      </c>
      <c r="M34" s="62"/>
      <c r="N34" s="68">
        <f>ROUND(+G34*N23,0)</f>
        <v>0</v>
      </c>
      <c r="O34" s="62"/>
      <c r="P34" s="68">
        <f>ROUND(+H34*P23,0)</f>
        <v>0</v>
      </c>
      <c r="Q34" s="62"/>
      <c r="R34" s="67">
        <f t="shared" si="5"/>
        <v>0</v>
      </c>
      <c r="S34" s="62"/>
      <c r="T34" s="67">
        <f t="shared" si="6"/>
        <v>0</v>
      </c>
      <c r="U34" s="5"/>
    </row>
    <row r="35" spans="1:21" ht="15.75">
      <c r="A35" s="1"/>
      <c r="B35" s="1"/>
      <c r="C35" s="1"/>
      <c r="D35" s="1"/>
      <c r="E35" s="28" t="s">
        <v>31</v>
      </c>
      <c r="F35" s="29"/>
      <c r="G35" s="29"/>
      <c r="H35" s="29"/>
      <c r="I35" s="29"/>
      <c r="J35" s="64">
        <f>SUM(J28:J34)</f>
        <v>0</v>
      </c>
      <c r="K35" s="62"/>
      <c r="L35" s="64">
        <f>SUM(L28:L34)</f>
        <v>0</v>
      </c>
      <c r="M35" s="62"/>
      <c r="N35" s="64">
        <f>SUM(N28:N34)</f>
        <v>0</v>
      </c>
      <c r="O35" s="62"/>
      <c r="P35" s="64">
        <f>SUM(P28:P34)</f>
        <v>0</v>
      </c>
      <c r="Q35" s="62"/>
      <c r="R35" s="64">
        <f>SUM(R28:R34)</f>
        <v>0</v>
      </c>
      <c r="S35" s="62"/>
      <c r="T35" s="64">
        <f>SUM(J35:R35)</f>
        <v>0</v>
      </c>
      <c r="U35" s="5"/>
    </row>
    <row r="36" spans="1:21" ht="7.5" customHeight="1">
      <c r="A36" s="1"/>
      <c r="B36" s="1"/>
      <c r="C36" s="1"/>
      <c r="D36" s="1"/>
      <c r="E36" s="29"/>
      <c r="F36" s="29"/>
      <c r="G36" s="29"/>
      <c r="H36" s="29"/>
      <c r="I36" s="29"/>
      <c r="J36" s="67"/>
      <c r="K36" s="58"/>
      <c r="L36" s="80"/>
      <c r="M36" s="58"/>
      <c r="N36" s="80"/>
      <c r="O36" s="58"/>
      <c r="P36" s="80"/>
      <c r="Q36" s="58"/>
      <c r="R36" s="80"/>
      <c r="S36" s="58"/>
      <c r="T36" s="80" t="s">
        <v>2</v>
      </c>
      <c r="U36" s="6"/>
    </row>
    <row r="37" spans="1:21" s="35" customFormat="1" ht="15.75">
      <c r="A37" s="23"/>
      <c r="B37" s="51" t="s">
        <v>32</v>
      </c>
      <c r="C37" s="23"/>
      <c r="E37" s="32"/>
      <c r="F37" s="32"/>
      <c r="G37" s="32"/>
      <c r="H37" s="32"/>
      <c r="I37" s="32"/>
      <c r="J37" s="59">
        <f>SUM(J35+J24)</f>
        <v>0</v>
      </c>
      <c r="K37" s="60"/>
      <c r="L37" s="59">
        <f>SUM(L35+L24)</f>
        <v>0</v>
      </c>
      <c r="M37" s="60"/>
      <c r="N37" s="59">
        <f>SUM(N35+N24)</f>
        <v>0</v>
      </c>
      <c r="O37" s="60"/>
      <c r="P37" s="59">
        <f>SUM(P35+P24)</f>
        <v>0</v>
      </c>
      <c r="Q37" s="60"/>
      <c r="R37" s="59">
        <f>SUM(R35+R24)</f>
        <v>0</v>
      </c>
      <c r="S37" s="60"/>
      <c r="T37" s="59">
        <f>SUM(J37:R37)</f>
        <v>0</v>
      </c>
      <c r="U37" s="33"/>
    </row>
    <row r="38" spans="1:21" ht="8.25" customHeight="1">
      <c r="A38" s="1"/>
      <c r="B38" s="1"/>
      <c r="C38" s="1"/>
      <c r="D38" s="32"/>
      <c r="E38" s="29"/>
      <c r="F38" s="29"/>
      <c r="G38" s="29"/>
      <c r="H38" s="29"/>
      <c r="I38" s="29"/>
      <c r="J38" s="67"/>
      <c r="K38" s="58"/>
      <c r="L38" s="58"/>
      <c r="M38" s="58"/>
      <c r="N38" s="58"/>
      <c r="O38" s="58"/>
      <c r="P38" s="58"/>
      <c r="Q38" s="58"/>
      <c r="R38" s="58"/>
      <c r="S38" s="58"/>
      <c r="T38" s="58" t="s">
        <v>2</v>
      </c>
      <c r="U38" s="6"/>
    </row>
    <row r="39" spans="1:21" ht="15.75">
      <c r="A39" s="1"/>
      <c r="B39" s="25" t="s">
        <v>33</v>
      </c>
      <c r="C39" s="25" t="s">
        <v>34</v>
      </c>
      <c r="D39" s="23"/>
      <c r="E39" s="29"/>
      <c r="F39" s="29"/>
      <c r="G39" s="29"/>
      <c r="H39" s="29"/>
      <c r="I39" s="29"/>
      <c r="J39" s="67"/>
      <c r="K39" s="58"/>
      <c r="L39" s="62"/>
      <c r="M39" s="58"/>
      <c r="N39" s="62"/>
      <c r="O39" s="58"/>
      <c r="P39" s="62"/>
      <c r="Q39" s="58"/>
      <c r="R39" s="62"/>
      <c r="S39" s="58"/>
      <c r="T39" s="62" t="s">
        <v>2</v>
      </c>
      <c r="U39" s="6"/>
    </row>
    <row r="40" spans="1:21" ht="15.75">
      <c r="A40" s="1"/>
      <c r="B40" s="23"/>
      <c r="C40" s="23"/>
      <c r="D40" s="11" t="s">
        <v>35</v>
      </c>
      <c r="E40" s="34"/>
      <c r="F40" s="34"/>
      <c r="G40" s="34"/>
      <c r="H40" s="34"/>
      <c r="I40" s="34"/>
      <c r="J40" s="53">
        <v>0</v>
      </c>
      <c r="K40" s="58"/>
      <c r="L40" s="53">
        <v>0</v>
      </c>
      <c r="M40" s="62"/>
      <c r="N40" s="53">
        <v>0</v>
      </c>
      <c r="O40" s="62"/>
      <c r="P40" s="53">
        <v>0</v>
      </c>
      <c r="Q40" s="62"/>
      <c r="R40" s="53">
        <v>0</v>
      </c>
      <c r="S40" s="62"/>
      <c r="T40" s="53">
        <f>SUM(J40:R40)</f>
        <v>0</v>
      </c>
      <c r="U40" s="6"/>
    </row>
    <row r="41" spans="1:21" ht="15.75">
      <c r="A41" s="1"/>
      <c r="B41" s="23"/>
      <c r="C41" s="23"/>
      <c r="D41" s="11" t="s">
        <v>35</v>
      </c>
      <c r="E41" s="34"/>
      <c r="F41" s="34"/>
      <c r="G41" s="34"/>
      <c r="H41" s="34"/>
      <c r="I41" s="34"/>
      <c r="J41" s="53">
        <v>0</v>
      </c>
      <c r="K41" s="58"/>
      <c r="L41" s="53">
        <v>0</v>
      </c>
      <c r="M41" s="62"/>
      <c r="N41" s="53">
        <v>0</v>
      </c>
      <c r="O41" s="62"/>
      <c r="P41" s="53">
        <v>0</v>
      </c>
      <c r="Q41" s="62"/>
      <c r="R41" s="53">
        <v>0</v>
      </c>
      <c r="S41" s="62"/>
      <c r="T41" s="53">
        <f>SUM(J41:R41)</f>
        <v>0</v>
      </c>
      <c r="U41" s="6"/>
    </row>
    <row r="42" spans="1:21" ht="15.75">
      <c r="A42" s="23"/>
      <c r="B42" s="23"/>
      <c r="C42" s="23"/>
      <c r="D42" s="31" t="s">
        <v>36</v>
      </c>
      <c r="E42" s="32"/>
      <c r="F42" s="32"/>
      <c r="G42" s="32"/>
      <c r="H42" s="32"/>
      <c r="I42" s="32"/>
      <c r="J42" s="69">
        <f>SUM(J40:J41)</f>
        <v>0</v>
      </c>
      <c r="K42" s="60"/>
      <c r="L42" s="69">
        <f>SUM(L40:L41)</f>
        <v>0</v>
      </c>
      <c r="M42" s="60"/>
      <c r="N42" s="69">
        <f>SUM(N40:N41)</f>
        <v>0</v>
      </c>
      <c r="O42" s="60"/>
      <c r="P42" s="69">
        <f>SUM(P40:P41)</f>
        <v>0</v>
      </c>
      <c r="Q42" s="60"/>
      <c r="R42" s="69">
        <f>SUM(R40:R41)</f>
        <v>0</v>
      </c>
      <c r="S42" s="60"/>
      <c r="T42" s="69">
        <f>SUM(J42:R42)</f>
        <v>0</v>
      </c>
      <c r="U42" s="33"/>
    </row>
    <row r="43" spans="1:21" ht="9" customHeight="1">
      <c r="A43" s="1"/>
      <c r="B43" s="1"/>
      <c r="C43" s="1"/>
      <c r="D43" s="32"/>
      <c r="E43" s="29"/>
      <c r="F43" s="29"/>
      <c r="G43" s="29"/>
      <c r="H43" s="29"/>
      <c r="I43" s="29"/>
      <c r="J43" s="67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6"/>
    </row>
    <row r="44" spans="1:21" ht="15.75">
      <c r="A44" s="1"/>
      <c r="B44" s="25" t="s">
        <v>37</v>
      </c>
      <c r="C44" s="25" t="s">
        <v>38</v>
      </c>
      <c r="D44" s="1"/>
      <c r="E44" s="23"/>
      <c r="F44" s="23"/>
      <c r="G44" s="1"/>
      <c r="H44" s="1"/>
      <c r="I44" s="1"/>
      <c r="J44" s="70" t="s">
        <v>2</v>
      </c>
      <c r="K44" s="62"/>
      <c r="L44" s="57" t="s">
        <v>2</v>
      </c>
      <c r="M44" s="62"/>
      <c r="N44" s="57" t="s">
        <v>2</v>
      </c>
      <c r="O44" s="62"/>
      <c r="P44" s="57" t="s">
        <v>2</v>
      </c>
      <c r="Q44" s="62"/>
      <c r="R44" s="57" t="s">
        <v>2</v>
      </c>
      <c r="S44" s="62"/>
      <c r="T44" s="57"/>
      <c r="U44" s="5"/>
    </row>
    <row r="45" spans="1:21" ht="15.75">
      <c r="A45" s="1"/>
      <c r="B45" s="23"/>
      <c r="C45" s="23"/>
      <c r="D45" s="14" t="s">
        <v>39</v>
      </c>
      <c r="E45" s="11" t="s">
        <v>35</v>
      </c>
      <c r="F45" s="35"/>
      <c r="J45" s="53">
        <v>0</v>
      </c>
      <c r="K45" s="62"/>
      <c r="L45" s="53">
        <f>ROUND((J45*1.04),0)</f>
        <v>0</v>
      </c>
      <c r="M45" s="66"/>
      <c r="N45" s="53">
        <f>ROUND((L45*1.04),0)</f>
        <v>0</v>
      </c>
      <c r="O45" s="66"/>
      <c r="P45" s="53">
        <f>ROUND((N45*1.04),0)</f>
        <v>0</v>
      </c>
      <c r="Q45" s="66"/>
      <c r="R45" s="53">
        <f>ROUND((P45*1.04),0)</f>
        <v>0</v>
      </c>
      <c r="S45" s="66"/>
      <c r="T45" s="53">
        <f>SUM(J45:R45)</f>
        <v>0</v>
      </c>
      <c r="U45" s="5"/>
    </row>
    <row r="46" spans="1:21" ht="15.75">
      <c r="A46" s="1"/>
      <c r="B46" s="23"/>
      <c r="C46" s="23"/>
      <c r="D46" s="14" t="s">
        <v>40</v>
      </c>
      <c r="E46" s="11" t="s">
        <v>35</v>
      </c>
      <c r="F46" s="35"/>
      <c r="J46" s="53">
        <v>0</v>
      </c>
      <c r="K46" s="62"/>
      <c r="L46" s="53">
        <f>ROUND((J46*1.04),0)</f>
        <v>0</v>
      </c>
      <c r="M46" s="66"/>
      <c r="N46" s="53">
        <f>ROUND((L46*1.04),0)</f>
        <v>0</v>
      </c>
      <c r="O46" s="66"/>
      <c r="P46" s="53">
        <f>ROUND((N46*1.04),0)</f>
        <v>0</v>
      </c>
      <c r="Q46" s="66"/>
      <c r="R46" s="53">
        <f>ROUND((P46*1.04),0)</f>
        <v>0</v>
      </c>
      <c r="S46" s="66"/>
      <c r="T46" s="53">
        <f>SUM(J46:R46)</f>
        <v>0</v>
      </c>
      <c r="U46" s="5"/>
    </row>
    <row r="47" spans="1:21" s="35" customFormat="1" ht="15.75">
      <c r="A47" s="23"/>
      <c r="B47" s="23"/>
      <c r="C47" s="23"/>
      <c r="D47" s="31" t="s">
        <v>41</v>
      </c>
      <c r="E47" s="32"/>
      <c r="F47" s="32"/>
      <c r="G47" s="32"/>
      <c r="H47" s="32"/>
      <c r="I47" s="32"/>
      <c r="J47" s="69">
        <f>SUM(J45:J46)</f>
        <v>0</v>
      </c>
      <c r="K47" s="60"/>
      <c r="L47" s="71">
        <f>SUM(L45:L46)</f>
        <v>0</v>
      </c>
      <c r="M47" s="60"/>
      <c r="N47" s="71">
        <f>SUM(N45:N46)</f>
        <v>0</v>
      </c>
      <c r="O47" s="60"/>
      <c r="P47" s="71">
        <f>SUM(P45:P46)</f>
        <v>0</v>
      </c>
      <c r="Q47" s="60"/>
      <c r="R47" s="71">
        <f>SUM(R45:R46)</f>
        <v>0</v>
      </c>
      <c r="S47" s="60"/>
      <c r="T47" s="71">
        <f>SUM(J47:R47)</f>
        <v>0</v>
      </c>
      <c r="U47" s="33"/>
    </row>
    <row r="48" spans="1:21" ht="10.5" customHeight="1">
      <c r="A48" s="1"/>
      <c r="B48" s="1"/>
      <c r="C48" s="1"/>
      <c r="D48" s="32"/>
      <c r="E48" s="29"/>
      <c r="F48" s="29"/>
      <c r="G48" s="29"/>
      <c r="H48" s="29"/>
      <c r="I48" s="29"/>
      <c r="J48" s="67"/>
      <c r="K48" s="58"/>
      <c r="L48" s="53"/>
      <c r="M48" s="58"/>
      <c r="N48" s="53"/>
      <c r="O48" s="58"/>
      <c r="P48" s="53"/>
      <c r="Q48" s="58"/>
      <c r="R48" s="53"/>
      <c r="S48" s="58"/>
      <c r="T48" s="53"/>
      <c r="U48" s="6"/>
    </row>
    <row r="49" spans="1:21" ht="15.75">
      <c r="A49" s="1"/>
      <c r="B49" s="25" t="s">
        <v>42</v>
      </c>
      <c r="C49" s="25" t="s">
        <v>43</v>
      </c>
      <c r="D49" s="23"/>
      <c r="E49" s="23"/>
      <c r="F49" s="23"/>
      <c r="G49" s="1"/>
      <c r="H49" s="1"/>
      <c r="I49" s="1"/>
      <c r="J49" s="70" t="s">
        <v>2</v>
      </c>
      <c r="K49" s="62"/>
      <c r="L49" s="53" t="s">
        <v>2</v>
      </c>
      <c r="M49" s="62"/>
      <c r="N49" s="53" t="s">
        <v>2</v>
      </c>
      <c r="O49" s="62"/>
      <c r="P49" s="53" t="s">
        <v>2</v>
      </c>
      <c r="Q49" s="62"/>
      <c r="R49" s="53" t="s">
        <v>2</v>
      </c>
      <c r="S49" s="62"/>
      <c r="T49" s="53"/>
      <c r="U49" s="5"/>
    </row>
    <row r="50" spans="1:21" ht="15.75">
      <c r="A50" s="1"/>
      <c r="B50" s="23"/>
      <c r="C50" s="23"/>
      <c r="D50" s="14" t="s">
        <v>44</v>
      </c>
      <c r="E50" s="3"/>
      <c r="F50" s="35"/>
      <c r="J50" s="53">
        <v>0</v>
      </c>
      <c r="K50" s="62"/>
      <c r="L50" s="53">
        <f>ROUND((J50*1.04),0)</f>
        <v>0</v>
      </c>
      <c r="M50" s="66"/>
      <c r="N50" s="53">
        <f>ROUND((L50*1.04),0)</f>
        <v>0</v>
      </c>
      <c r="O50" s="66"/>
      <c r="P50" s="53">
        <f>ROUND((N50*1.04),0)</f>
        <v>0</v>
      </c>
      <c r="Q50" s="66"/>
      <c r="R50" s="53">
        <f>ROUND((P50*1.04),0)</f>
        <v>0</v>
      </c>
      <c r="S50" s="66"/>
      <c r="T50" s="53">
        <f>SUM(J50:R50)</f>
        <v>0</v>
      </c>
      <c r="U50" s="5"/>
    </row>
    <row r="51" spans="1:21" ht="15.75">
      <c r="A51" s="1"/>
      <c r="B51" s="23"/>
      <c r="C51" s="23"/>
      <c r="D51" s="14" t="s">
        <v>45</v>
      </c>
      <c r="E51" s="3"/>
      <c r="F51" s="35"/>
      <c r="J51" s="53">
        <v>0</v>
      </c>
      <c r="K51" s="62"/>
      <c r="L51" s="53">
        <f>ROUND((J51*1.04),0)</f>
        <v>0</v>
      </c>
      <c r="M51" s="66"/>
      <c r="N51" s="53">
        <f>ROUND((L51*1.04),0)</f>
        <v>0</v>
      </c>
      <c r="O51" s="66"/>
      <c r="P51" s="53">
        <f>ROUND((N51*1.04),0)</f>
        <v>0</v>
      </c>
      <c r="Q51" s="66"/>
      <c r="R51" s="53">
        <f>ROUND((P51*1.04),0)</f>
        <v>0</v>
      </c>
      <c r="S51" s="66"/>
      <c r="T51" s="53">
        <f aca="true" t="shared" si="7" ref="T51:T60">SUM(J51:R51)</f>
        <v>0</v>
      </c>
      <c r="U51" s="5"/>
    </row>
    <row r="52" spans="1:21" ht="15.75">
      <c r="A52" s="1"/>
      <c r="B52" s="23"/>
      <c r="C52" s="23"/>
      <c r="D52" s="14" t="s">
        <v>46</v>
      </c>
      <c r="E52" s="3"/>
      <c r="F52" s="35"/>
      <c r="J52" s="53">
        <v>0</v>
      </c>
      <c r="K52" s="62"/>
      <c r="L52" s="53">
        <f>ROUND((J52*1.04),0)</f>
        <v>0</v>
      </c>
      <c r="M52" s="66"/>
      <c r="N52" s="53">
        <f>ROUND((L52*1.04),0)</f>
        <v>0</v>
      </c>
      <c r="O52" s="53"/>
      <c r="P52" s="53">
        <f>ROUND((N52*1.04),0)</f>
        <v>0</v>
      </c>
      <c r="Q52" s="53"/>
      <c r="R52" s="53">
        <f>ROUND((P52*1.04),0)</f>
        <v>0</v>
      </c>
      <c r="S52" s="66"/>
      <c r="T52" s="53">
        <f t="shared" si="7"/>
        <v>0</v>
      </c>
      <c r="U52" s="5"/>
    </row>
    <row r="53" spans="1:21" ht="15.75">
      <c r="A53" s="1"/>
      <c r="B53" s="23"/>
      <c r="C53" s="23"/>
      <c r="D53" s="14" t="s">
        <v>47</v>
      </c>
      <c r="E53" s="3"/>
      <c r="F53" s="35"/>
      <c r="J53" s="53">
        <v>0</v>
      </c>
      <c r="K53" s="62"/>
      <c r="L53" s="53">
        <f>ROUND((J53*1.04),0)</f>
        <v>0</v>
      </c>
      <c r="M53" s="66"/>
      <c r="N53" s="53">
        <f>ROUND((L53*1.04),0)</f>
        <v>0</v>
      </c>
      <c r="O53" s="66"/>
      <c r="P53" s="53">
        <f>ROUND((N53*1.04),0)</f>
        <v>0</v>
      </c>
      <c r="Q53" s="66"/>
      <c r="R53" s="53">
        <f>ROUND((P53*1.04),0)</f>
        <v>0</v>
      </c>
      <c r="S53" s="66"/>
      <c r="T53" s="53">
        <f t="shared" si="7"/>
        <v>0</v>
      </c>
      <c r="U53" s="5"/>
    </row>
    <row r="54" spans="1:21" ht="15.75">
      <c r="A54" s="1"/>
      <c r="B54" s="23"/>
      <c r="C54" s="23"/>
      <c r="D54" s="14" t="s">
        <v>138</v>
      </c>
      <c r="E54" s="3"/>
      <c r="F54" s="35"/>
      <c r="J54" s="53">
        <v>0</v>
      </c>
      <c r="K54" s="62"/>
      <c r="L54" s="53">
        <f>ROUND((J54*1.099),0)</f>
        <v>0</v>
      </c>
      <c r="M54" s="66"/>
      <c r="N54" s="53">
        <f>ROUND((L54*1.099),0)</f>
        <v>0</v>
      </c>
      <c r="O54" s="66"/>
      <c r="P54" s="53">
        <f>ROUND((N54*1.099),0)</f>
        <v>0</v>
      </c>
      <c r="Q54" s="66"/>
      <c r="R54" s="53">
        <f>ROUND((P54*1.099),0)</f>
        <v>0</v>
      </c>
      <c r="S54" s="66"/>
      <c r="T54" s="53">
        <f t="shared" si="7"/>
        <v>0</v>
      </c>
      <c r="U54" s="5"/>
    </row>
    <row r="55" spans="1:21" ht="15.75">
      <c r="A55" s="1"/>
      <c r="B55" s="23"/>
      <c r="C55" s="23"/>
      <c r="D55" s="14" t="s">
        <v>139</v>
      </c>
      <c r="E55" s="3"/>
      <c r="F55" s="35"/>
      <c r="J55" s="53">
        <v>0</v>
      </c>
      <c r="K55" s="62"/>
      <c r="L55" s="53">
        <f>ROUND((J55*1.04),0)</f>
        <v>0</v>
      </c>
      <c r="M55" s="53"/>
      <c r="N55" s="53">
        <f>ROUND((L55*1.04),0)</f>
        <v>0</v>
      </c>
      <c r="O55" s="53"/>
      <c r="P55" s="53">
        <f>ROUND((N55*1.04),0)</f>
        <v>0</v>
      </c>
      <c r="Q55" s="53"/>
      <c r="R55" s="53">
        <f>ROUND((P55*1.04),0)</f>
        <v>0</v>
      </c>
      <c r="S55" s="66"/>
      <c r="T55" s="53">
        <f t="shared" si="7"/>
        <v>0</v>
      </c>
      <c r="U55" s="5"/>
    </row>
    <row r="56" spans="1:21" ht="15.75">
      <c r="A56" s="1"/>
      <c r="B56" s="23"/>
      <c r="C56" s="23"/>
      <c r="D56" s="14" t="s">
        <v>48</v>
      </c>
      <c r="E56" s="23"/>
      <c r="F56" s="23"/>
      <c r="G56" s="1"/>
      <c r="H56" s="1"/>
      <c r="I56" s="1"/>
      <c r="J56" s="53">
        <v>0</v>
      </c>
      <c r="K56" s="62"/>
      <c r="L56" s="53">
        <f>ROUND((J56*1.04),0)</f>
        <v>0</v>
      </c>
      <c r="M56" s="53"/>
      <c r="N56" s="53">
        <f>ROUND((L56*1.04),0)</f>
        <v>0</v>
      </c>
      <c r="O56" s="53"/>
      <c r="P56" s="53">
        <f>ROUND((N56*1.04),0)</f>
        <v>0</v>
      </c>
      <c r="Q56" s="53"/>
      <c r="R56" s="53">
        <f>ROUND((P56*1.04),0)</f>
        <v>0</v>
      </c>
      <c r="S56" s="53"/>
      <c r="T56" s="53">
        <f t="shared" si="7"/>
        <v>0</v>
      </c>
      <c r="U56" s="5"/>
    </row>
    <row r="57" spans="1:22" ht="15.75">
      <c r="A57" s="1"/>
      <c r="B57" s="23"/>
      <c r="C57" s="23"/>
      <c r="D57" s="25" t="s">
        <v>49</v>
      </c>
      <c r="E57" s="11"/>
      <c r="F57" s="35"/>
      <c r="J57" s="53">
        <v>0</v>
      </c>
      <c r="K57" s="62"/>
      <c r="L57" s="53">
        <v>0</v>
      </c>
      <c r="M57" s="66"/>
      <c r="N57" s="53">
        <v>0</v>
      </c>
      <c r="O57" s="66"/>
      <c r="P57" s="53">
        <v>0</v>
      </c>
      <c r="Q57" s="66"/>
      <c r="R57" s="53">
        <v>0</v>
      </c>
      <c r="S57" s="66"/>
      <c r="T57" s="53">
        <f t="shared" si="7"/>
        <v>0</v>
      </c>
      <c r="U57" s="5"/>
      <c r="V57" s="98"/>
    </row>
    <row r="58" spans="1:22" ht="15.75">
      <c r="A58" s="1"/>
      <c r="B58" s="23"/>
      <c r="C58" s="23"/>
      <c r="D58" s="79" t="s">
        <v>50</v>
      </c>
      <c r="E58" s="11"/>
      <c r="F58" s="35"/>
      <c r="J58" s="53">
        <v>0</v>
      </c>
      <c r="K58" s="62"/>
      <c r="L58" s="53">
        <v>0</v>
      </c>
      <c r="M58" s="66"/>
      <c r="N58" s="53">
        <v>0</v>
      </c>
      <c r="O58" s="66"/>
      <c r="P58" s="53">
        <v>0</v>
      </c>
      <c r="Q58" s="66"/>
      <c r="R58" s="53">
        <v>0</v>
      </c>
      <c r="S58" s="66"/>
      <c r="T58" s="53">
        <f>SUM(J58:R58)</f>
        <v>0</v>
      </c>
      <c r="U58" s="5"/>
      <c r="V58" s="98"/>
    </row>
    <row r="59" spans="1:22" ht="15.75">
      <c r="A59" s="1"/>
      <c r="B59" s="23"/>
      <c r="C59" s="23"/>
      <c r="D59" s="79" t="s">
        <v>151</v>
      </c>
      <c r="E59" s="11"/>
      <c r="F59" s="35"/>
      <c r="J59" s="53">
        <v>0</v>
      </c>
      <c r="K59" s="62"/>
      <c r="L59" s="53">
        <v>0</v>
      </c>
      <c r="M59" s="66"/>
      <c r="N59" s="53">
        <v>0</v>
      </c>
      <c r="O59" s="66"/>
      <c r="P59" s="53">
        <v>0</v>
      </c>
      <c r="Q59" s="66"/>
      <c r="R59" s="53">
        <v>0</v>
      </c>
      <c r="S59" s="66"/>
      <c r="T59" s="53">
        <f>SUM(J59:R59)</f>
        <v>0</v>
      </c>
      <c r="U59" s="5"/>
      <c r="V59" s="98"/>
    </row>
    <row r="60" spans="1:22" ht="15.75">
      <c r="A60" s="1"/>
      <c r="B60" s="23"/>
      <c r="C60" s="23"/>
      <c r="D60" s="79" t="s">
        <v>152</v>
      </c>
      <c r="E60" s="11"/>
      <c r="F60" s="35"/>
      <c r="J60" s="53">
        <v>0</v>
      </c>
      <c r="K60" s="62"/>
      <c r="L60" s="53">
        <v>0</v>
      </c>
      <c r="M60" s="66"/>
      <c r="N60" s="53">
        <v>0</v>
      </c>
      <c r="O60" s="66"/>
      <c r="P60" s="53">
        <v>0</v>
      </c>
      <c r="Q60" s="66"/>
      <c r="R60" s="53">
        <v>0</v>
      </c>
      <c r="S60" s="66"/>
      <c r="T60" s="53">
        <f t="shared" si="7"/>
        <v>0</v>
      </c>
      <c r="U60" s="5"/>
      <c r="V60" s="98"/>
    </row>
    <row r="61" spans="1:22" ht="15.75">
      <c r="A61" s="23"/>
      <c r="B61" s="51" t="s">
        <v>51</v>
      </c>
      <c r="E61" s="32"/>
      <c r="F61" s="32"/>
      <c r="G61" s="32"/>
      <c r="H61" s="32"/>
      <c r="I61" s="32"/>
      <c r="J61" s="64">
        <f>SUM(J50:J60)</f>
        <v>0</v>
      </c>
      <c r="K61" s="55"/>
      <c r="L61" s="54">
        <f>SUM(L50:L60)</f>
        <v>0</v>
      </c>
      <c r="M61" s="55"/>
      <c r="N61" s="54">
        <f>SUM(N50:N60)</f>
        <v>0</v>
      </c>
      <c r="O61" s="55"/>
      <c r="P61" s="54">
        <f>SUM(P50:P60)</f>
        <v>0</v>
      </c>
      <c r="Q61" s="55"/>
      <c r="R61" s="54">
        <f>SUM(R50:R60)</f>
        <v>0</v>
      </c>
      <c r="S61" s="55"/>
      <c r="T61" s="54">
        <f>SUM(J61:R61)</f>
        <v>0</v>
      </c>
      <c r="U61" s="38"/>
      <c r="V61" s="98"/>
    </row>
    <row r="62" spans="1:21" ht="10.5" customHeight="1">
      <c r="A62" s="1"/>
      <c r="B62" s="23"/>
      <c r="C62" s="23"/>
      <c r="D62" s="29"/>
      <c r="E62" s="32"/>
      <c r="F62" s="32"/>
      <c r="G62" s="29"/>
      <c r="H62" s="29"/>
      <c r="I62" s="29"/>
      <c r="J62" s="67"/>
      <c r="K62" s="58"/>
      <c r="L62" s="58"/>
      <c r="M62" s="58"/>
      <c r="N62" s="58"/>
      <c r="O62" s="58"/>
      <c r="P62" s="58"/>
      <c r="Q62" s="58"/>
      <c r="R62" s="58"/>
      <c r="S62" s="58"/>
      <c r="T62" s="58" t="s">
        <v>2</v>
      </c>
      <c r="U62" s="6"/>
    </row>
    <row r="63" spans="1:21" ht="16.5">
      <c r="A63" s="23"/>
      <c r="B63" s="32"/>
      <c r="C63" s="32"/>
      <c r="D63" s="32"/>
      <c r="E63" s="23"/>
      <c r="F63" s="36" t="s">
        <v>52</v>
      </c>
      <c r="G63" s="45"/>
      <c r="H63" s="45"/>
      <c r="I63" s="45"/>
      <c r="J63" s="81">
        <f>SUM(+J61+J47+J42+J37)</f>
        <v>0</v>
      </c>
      <c r="K63" s="81"/>
      <c r="L63" s="81">
        <f>SUM(+L61+L47+L42+L37)</f>
        <v>0</v>
      </c>
      <c r="M63" s="81"/>
      <c r="N63" s="81">
        <f>SUM(+N61+N47+N42+N37)</f>
        <v>0</v>
      </c>
      <c r="O63" s="81"/>
      <c r="P63" s="81">
        <f>SUM(+P61+P47+P42+P37)</f>
        <v>0</v>
      </c>
      <c r="Q63" s="81"/>
      <c r="R63" s="81">
        <f>SUM(+R61+R47+R42+R37)</f>
        <v>0</v>
      </c>
      <c r="S63" s="81"/>
      <c r="T63" s="81">
        <f>SUM(J63:R63)</f>
        <v>0</v>
      </c>
      <c r="U63" s="38"/>
    </row>
    <row r="64" spans="1:20" ht="16.5">
      <c r="A64" s="23"/>
      <c r="B64" s="32"/>
      <c r="C64" s="32"/>
      <c r="D64" s="32"/>
      <c r="E64" s="23"/>
      <c r="F64" s="36"/>
      <c r="G64" s="45"/>
      <c r="H64" s="45"/>
      <c r="I64" s="45"/>
      <c r="J64" s="82"/>
      <c r="K64" s="81"/>
      <c r="L64" s="81"/>
      <c r="M64" s="38"/>
      <c r="N64" s="81"/>
      <c r="O64" s="38"/>
      <c r="P64" s="81"/>
      <c r="Q64" s="38"/>
      <c r="R64" s="81"/>
      <c r="S64" s="38"/>
      <c r="T64" s="81"/>
    </row>
    <row r="65" spans="1:22" ht="15.75">
      <c r="A65" s="23"/>
      <c r="B65" s="32"/>
      <c r="C65" s="32"/>
      <c r="D65" s="32"/>
      <c r="E65" s="23"/>
      <c r="F65" s="94" t="s">
        <v>135</v>
      </c>
      <c r="G65" s="45"/>
      <c r="H65" s="45"/>
      <c r="I65" s="45"/>
      <c r="J65" s="96">
        <f>(IF((J57)&gt;25000,(25000),J57)+((IF((J58)&gt;25000,(25000),J58))+((IF((J59)&gt;25000,(25000),J59))+((IF((J60)&gt;25000,(25000),J60))+SUM(J63-J42-J54-J57-J58-J59-J60-J55)))))</f>
        <v>0</v>
      </c>
      <c r="K65" s="96"/>
      <c r="L65" s="96">
        <f>IF(J57&gt;=(25000),0,((IF((J57+L57)&lt;=(25000),L57,(25000-J57)))))+IF(J58&gt;=(25000),0,((IF((J58+L58)&lt;=(25000),L58,(25000-J58)))))+IF(J59&gt;=(25000),0,((IF((J59+L59)&lt;=(25000),L59,(25000-J59)))))+IF(J60&gt;=(25000),0,((IF((J60+L60)&lt;=(25000),L60,(25000-J60)))))+SUM(L63-L42-L54-L57-L58-L59-L60-L55)</f>
        <v>0</v>
      </c>
      <c r="M65" s="96"/>
      <c r="N65" s="96">
        <f>IF(J57&gt;=(25000),0,(((IF((J57+L57)&gt;=(25000),0,((IF((J57+L57+N57)&lt;=(25000),N57,(25000-SUM(J57+L57))))))))))+IF(J58&gt;=(25000),0,(((IF((J58+L58)&gt;=(25000),0,((IF((J58+L58+N58)&lt;(25000),N58,(25000-SUM(J58+L58))))))))))+IF(J59&gt;=(25000),0,(((IF((J59+L59)&gt;=(25000),0,((IF((J59+L59+N59)&lt;(25000),N59,(25000-SUM(J59+L59))))))))))+IF(J60&gt;=(25000),0,(((IF((J60+L60)&gt;=(25000),0,((IF((J60+L60+N60)&lt;(25000),N60,(25000-SUM(J60+L60))))))))))+SUM(N63-N42-N54-N57-N58-N59-N60-N55)</f>
        <v>0</v>
      </c>
      <c r="O65" s="96"/>
      <c r="P65" s="96">
        <f>IF(J57&gt;=(25000),0,(((IF((J57+L57)&gt;=(25000),0,((IF((J57+L57+N57)&gt;=(25000),0,(IF((J57+L57+N57+P57)&lt;=(25000),P57,(25000-SUM(J57+L57+N57))))))))))))+IF(J58&gt;=(25000),0,(((IF((J58+L58)&gt;=(25000),0,((IF((J58+L58+N58)&gt;=(25000),0,(IF((J58+L58+N58+P58)&lt;=(25000),P58,(25000-SUM(J58+L58+N58))))))))))))+IF(J59&gt;=(25000),0,(((IF((J59+L59)&gt;=(25000),0,((IF((J59+L59+N59)&gt;=(25000),0,(IF((J59+L59+N59+P59)&lt;=(25000),P59,(25000-SUM(J59+L59+N59))))))))))))+IF(J60&gt;=(25000),0,(((IF((J60+L60)&gt;=(25000),0,((IF((J60+L60+N60)&gt;=(25000),0,(IF((J60+L60+N60+P60)&lt;=(25000),P60,(25000-SUM(J60+L60+N60))))))))))))+SUM(P63-P42-P54-P57-P58-P59-P60-P55)</f>
        <v>0</v>
      </c>
      <c r="Q65" s="96"/>
      <c r="R65" s="96">
        <f>IF(J57&gt;=(25000),0,((((IF((J57+L57)&gt;=(25000),0,(((IF((J57+L57+N57)&gt;=(25000),0,((IF((J57+L57+N57+P57)&gt;=(25000),0,(IF((J57+L57+N57+P57+R57)&lt;=(25000),R57,(25000-SUM(J57+L57+N57+P57)))))))))))))))))+IF(J58&gt;=(25000),0,((((IF((J58+L58)&gt;=(25000),0,(((IF((J58+L58+N58)&gt;=(25000),0,((IF((J58+L58+N58+P58)&gt;=(25000),0,(IF((J58+L58+N58+P58+R58)&lt;=(25000),R58,(25000-SUM(J58+L58+N58+P58)))))))))))))))))+IF(J59&gt;=(25000),0,((((IF((J59+L59)&gt;=(25000),0,(((IF((J59+L59+N59)&gt;=(25000),0,((IF((J59+L59+N59+P59)&gt;=(25000),0,(IF((J59+L59+N59+P59+R59)&lt;=(25000),R59,(25000-SUM(J59+L59+N59+P59)))))))))))))))))+IF(J60&gt;=(25000),0,((((IF((J60+L60)&gt;=(25000),0,(((IF((J60+L60+N60)&gt;=(25000),0,((IF((J60+L60+N60+P60)&gt;=(25000),0,(IF((J60+L60+N60+P60+R60)&lt;=(25000),R60,(25000-SUM(J60+L60+N60+P60)))))))))))))))))+SUM(R63-R42-R54-R57-R58-R59-R60-R55)</f>
        <v>0</v>
      </c>
      <c r="S65" s="96"/>
      <c r="T65" s="96">
        <f>SUM(J65:R65)</f>
        <v>0</v>
      </c>
      <c r="V65" s="98"/>
    </row>
    <row r="66" spans="1:23" ht="15.75">
      <c r="A66" s="1"/>
      <c r="B66" s="37" t="s">
        <v>53</v>
      </c>
      <c r="C66" s="1"/>
      <c r="D66" s="1"/>
      <c r="J66" s="53"/>
      <c r="K66" s="72"/>
      <c r="L66" s="62"/>
      <c r="M66" s="72"/>
      <c r="N66" s="62"/>
      <c r="O66" s="72"/>
      <c r="P66" s="62"/>
      <c r="Q66" s="72"/>
      <c r="R66" s="62"/>
      <c r="S66" s="72"/>
      <c r="T66" s="62"/>
      <c r="U66" s="5"/>
      <c r="W66" s="97"/>
    </row>
    <row r="67" spans="1:21" ht="15.75">
      <c r="A67" s="1"/>
      <c r="B67" s="14" t="s">
        <v>54</v>
      </c>
      <c r="C67" s="1"/>
      <c r="E67" s="7">
        <f>IF(AND(($F$78)="R",($F$79)="C"),(RATES!E35),IF(AND(($F$78)="R",($F$79)="O"),(RATES!E40),IF(AND(($F$78)="I",($F$79)="C"),(RATES!E36),IF(AND(($F$78)="I",($F$79)="O"),(RATES!E41),IF(AND(($F$78)="P",($F$79)="C"),(RATES!E37),IF(AND(($F$78)="P",($F$79)="O"),(RATES!E42),($F$81)))))))</f>
        <v>0.535</v>
      </c>
      <c r="F67" s="7">
        <f>IF(AND(($F$78)="R",($F$79)="C"),(RATES!G35),IF(AND(($F$78)="R",($F$79)="O"),(RATES!G40),IF(AND(($F$78)="I",($F$79)="C"),(RATES!G36),IF(AND(($F$78)="I",($F$79)="o"),(RATES!G41),IF(AND(($F$78)="P",($F$79)="C"),(RATES!G37),IF(AND(($F$78)="P",($F$79)="O"),(RATES!G42),($F$81)))))))</f>
        <v>0.535</v>
      </c>
      <c r="G67" s="7">
        <f>IF(AND(($F$78)="R",($F$79)="C"),(RATES!I35),IF(AND(($F$78)="R",($F$79)="O"),(RATES!I40),IF(AND(($F$78)="I",($F$79)="C"),(RATES!I36),IF(AND(($F$78)="I",($F$79)="o"),(RATES!I41),IF(AND(($F$78)="P",($F$79)="C"),(RATES!I37),IF(AND(($F$78)="P",($F$79)="O"),(RATES!I42),($F$81)))))))</f>
        <v>0.535</v>
      </c>
      <c r="H67" s="7">
        <f>IF(AND(($F$78)="R",($F$79)="C"),(RATES!K35),IF(AND(($F$78)="R",($F$79)="O"),(RATES!K40),IF(AND(($F$78)="I",($F$79)="C"),(RATES!K36),IF(AND(($F$78)="I",($F$79)="o"),(RATES!K41),IF(AND(($F$78)="P",($F$79)="C"),(RATES!K37),IF(AND(($F$78)="P",($F$79)="O"),(RATES!K42),($F$81)))))))</f>
        <v>0.535</v>
      </c>
      <c r="I67" s="7">
        <f>IF(AND(($F$78)="R",($F$79)="C"),(RATES!M35),IF(AND(($F$78)="R",($F$79)="O"),(RATES!M40),IF(AND(($F$78)="I",($F$79)="C"),(RATES!M36),IF(AND(($F$78)="I",($F$79)="o"),(RATES!M41),IF(AND(($F$78)="P",($F$79)="C"),(RATES!M37),IF(AND(($F$78)="P",($F$79)="O"),(RATES!M42),($F$81)))))))</f>
        <v>0.535</v>
      </c>
      <c r="J67" s="62">
        <f>+E67*(J63-J42-J57-J58-J59-J60-J54-J55)</f>
        <v>0</v>
      </c>
      <c r="K67" s="62"/>
      <c r="L67" s="62">
        <f>+F67*(L63-L42-L57-L58-L59-L60-L54-L55)</f>
        <v>0</v>
      </c>
      <c r="M67" s="62"/>
      <c r="N67" s="62">
        <f>+G67*(N63-N42-N57-N58-N59-N60-N54-N55)</f>
        <v>0</v>
      </c>
      <c r="O67" s="62"/>
      <c r="P67" s="62">
        <f>+H67*(P63-P42-P57-P58-P59-P60-P54-P55)</f>
        <v>0</v>
      </c>
      <c r="Q67" s="62"/>
      <c r="R67" s="62">
        <f>+I67*(R63-R42-R57-R58-R59-R60-R54-R55)</f>
        <v>0</v>
      </c>
      <c r="S67" s="62">
        <f>+N67*(S63-S42-S57-S58-S59-S60-S54-S55)</f>
        <v>0</v>
      </c>
      <c r="T67" s="62">
        <f aca="true" t="shared" si="8" ref="T67:T72">SUM(J67:R67)</f>
        <v>0</v>
      </c>
      <c r="U67" s="5"/>
    </row>
    <row r="68" spans="1:21" ht="15.75">
      <c r="A68" s="1"/>
      <c r="B68" s="14" t="s">
        <v>55</v>
      </c>
      <c r="E68" s="7">
        <f aca="true" t="shared" si="9" ref="E68:I70">+E67</f>
        <v>0.535</v>
      </c>
      <c r="F68" s="7">
        <f t="shared" si="9"/>
        <v>0.535</v>
      </c>
      <c r="G68" s="7">
        <f t="shared" si="9"/>
        <v>0.535</v>
      </c>
      <c r="H68" s="7">
        <f t="shared" si="9"/>
        <v>0.535</v>
      </c>
      <c r="I68" s="7">
        <f t="shared" si="9"/>
        <v>0.535</v>
      </c>
      <c r="J68" s="62">
        <f>IF((J57)&lt;25001,(J57)*(E68),(25000)*(E68))</f>
        <v>0</v>
      </c>
      <c r="K68" s="62"/>
      <c r="L68" s="62">
        <f>IF((J57+L57)&lt;25001,((L57))*(F68),((25000)*(F68))-J68)</f>
        <v>0</v>
      </c>
      <c r="M68" s="62"/>
      <c r="N68" s="62">
        <f>IF((J57+L57+N57)&lt;25001,((N57))*(G68),((25000)*(G68))-(L68+J68))</f>
        <v>0</v>
      </c>
      <c r="O68" s="62"/>
      <c r="P68" s="62">
        <f>IF((J57+L57+N57+P57)&lt;25001,((P57))*(H68),((25000)*(H68))-(N68+L68+J68))</f>
        <v>0</v>
      </c>
      <c r="Q68" s="62"/>
      <c r="R68" s="62">
        <f>IF((J57+L57+N57+P57+R57)&lt;25001,((R57))*(I68),((25000)*(I68))-(P68+N68+L68+J68))</f>
        <v>0</v>
      </c>
      <c r="S68" s="62"/>
      <c r="T68" s="62">
        <f t="shared" si="8"/>
        <v>0</v>
      </c>
      <c r="U68" s="5"/>
    </row>
    <row r="69" spans="1:21" ht="15.75">
      <c r="A69" s="1"/>
      <c r="B69" s="14" t="s">
        <v>56</v>
      </c>
      <c r="E69" s="7">
        <f t="shared" si="9"/>
        <v>0.535</v>
      </c>
      <c r="F69" s="7">
        <f t="shared" si="9"/>
        <v>0.535</v>
      </c>
      <c r="G69" s="7">
        <f t="shared" si="9"/>
        <v>0.535</v>
      </c>
      <c r="H69" s="7">
        <f t="shared" si="9"/>
        <v>0.535</v>
      </c>
      <c r="I69" s="7">
        <f t="shared" si="9"/>
        <v>0.535</v>
      </c>
      <c r="J69" s="62">
        <f>IF((J58)&lt;25001,(J58)*(E69),(25000)*(E69))</f>
        <v>0</v>
      </c>
      <c r="K69" s="62"/>
      <c r="L69" s="62">
        <f>IF((J58+L58)&lt;25001,((L58))*(F69),((25000)*(F69))-J69)</f>
        <v>0</v>
      </c>
      <c r="M69" s="62"/>
      <c r="N69" s="62">
        <f>IF((J58+L58+N58)&lt;25001,((N58))*(G69),((25000)*(G69))-(L69+J69))</f>
        <v>0</v>
      </c>
      <c r="O69" s="62"/>
      <c r="P69" s="62">
        <f>IF((J58+L58+N58+P58)&lt;25001,((P58))*(H69),((25000)*(H69))-(N69+L69+J69))</f>
        <v>0</v>
      </c>
      <c r="Q69" s="62"/>
      <c r="R69" s="62">
        <f>IF((J58+L58+N58+P58+R58)&lt;25001,((R58))*(I69),((25000)*(I69))-(P69+N69+L69+J69))</f>
        <v>0</v>
      </c>
      <c r="S69" s="62"/>
      <c r="T69" s="62">
        <f t="shared" si="8"/>
        <v>0</v>
      </c>
      <c r="U69" s="5"/>
    </row>
    <row r="70" spans="1:21" ht="15.75">
      <c r="A70" s="1"/>
      <c r="B70" s="14" t="s">
        <v>149</v>
      </c>
      <c r="E70" s="7">
        <f t="shared" si="9"/>
        <v>0.535</v>
      </c>
      <c r="F70" s="7">
        <f t="shared" si="9"/>
        <v>0.535</v>
      </c>
      <c r="G70" s="7">
        <f t="shared" si="9"/>
        <v>0.535</v>
      </c>
      <c r="H70" s="7">
        <f t="shared" si="9"/>
        <v>0.535</v>
      </c>
      <c r="I70" s="7">
        <f t="shared" si="9"/>
        <v>0.535</v>
      </c>
      <c r="J70" s="62">
        <f>IF((J59)&lt;25001,(J59)*(E70),(25000)*(E70))</f>
        <v>0</v>
      </c>
      <c r="K70" s="62"/>
      <c r="L70" s="62">
        <f>IF((J59+L59)&lt;25001,((L59))*(F70),((25000)*(F70))-J70)</f>
        <v>0</v>
      </c>
      <c r="M70" s="62"/>
      <c r="N70" s="62">
        <f>IF((J59+L59+N59)&lt;25001,((N59))*(G70),((25000)*(G70))-(L70+J70))</f>
        <v>0</v>
      </c>
      <c r="O70" s="62"/>
      <c r="P70" s="62">
        <f>IF((J59+L59+N59+P59)&lt;25001,((P59))*(H70),((25000)*(H70))-(N70+L70+J70))</f>
        <v>0</v>
      </c>
      <c r="Q70" s="62"/>
      <c r="R70" s="62">
        <f>IF((J59+L59+N59+P59+R59)&lt;25001,((R59))*(I70),((25000)*(I70))-(P70+N70+L70+J70))</f>
        <v>0</v>
      </c>
      <c r="S70" s="62"/>
      <c r="T70" s="62">
        <f t="shared" si="8"/>
        <v>0</v>
      </c>
      <c r="U70" s="5"/>
    </row>
    <row r="71" spans="1:21" ht="15.75">
      <c r="A71" s="1"/>
      <c r="B71" s="14" t="s">
        <v>150</v>
      </c>
      <c r="C71" s="1"/>
      <c r="D71" s="1"/>
      <c r="E71" s="7">
        <f>+E68</f>
        <v>0.535</v>
      </c>
      <c r="F71" s="7">
        <f>+F68</f>
        <v>0.535</v>
      </c>
      <c r="G71" s="7">
        <f>+G68</f>
        <v>0.535</v>
      </c>
      <c r="H71" s="7">
        <f>+H68</f>
        <v>0.535</v>
      </c>
      <c r="I71" s="7">
        <f>+I68</f>
        <v>0.535</v>
      </c>
      <c r="J71" s="62">
        <f>IF((J60)&lt;25001,(J60)*(E71),(25000)*(E71))</f>
        <v>0</v>
      </c>
      <c r="K71" s="62"/>
      <c r="L71" s="62">
        <f>IF((J60+L60)&lt;25001,((L60))*(F71),((25000)*(F71))-J71)</f>
        <v>0</v>
      </c>
      <c r="M71" s="62"/>
      <c r="N71" s="62">
        <f>IF((J60+L60+N60)&lt;25001,((N60))*(G71),((25000)*(G71))-(J71+L71))</f>
        <v>0</v>
      </c>
      <c r="O71" s="62"/>
      <c r="P71" s="62">
        <f>IF((J60+L60+N60+P60)&lt;25001,((P60))*(H71),((25000)*(H71))-(J71+L71+N71))</f>
        <v>0</v>
      </c>
      <c r="Q71" s="62"/>
      <c r="R71" s="62">
        <f>IF((J60+L60+N60+P60+R60)&lt;25001,((R60))*(I71),((25000)*(I71))-(J71+L71+N71+P71))</f>
        <v>0</v>
      </c>
      <c r="S71" s="62"/>
      <c r="T71" s="62">
        <f t="shared" si="8"/>
        <v>0</v>
      </c>
      <c r="U71" s="5"/>
    </row>
    <row r="72" spans="1:21" ht="15.75">
      <c r="A72" s="1"/>
      <c r="B72" s="51" t="s">
        <v>57</v>
      </c>
      <c r="C72" s="1"/>
      <c r="D72" s="27"/>
      <c r="E72" s="39" t="str">
        <f>IF((F80)="N","(total direct costs less exclusions)","(total direct costs including equipment)")</f>
        <v>(total direct costs less exclusions)</v>
      </c>
      <c r="F72" s="7"/>
      <c r="G72" s="7"/>
      <c r="H72" s="7"/>
      <c r="I72" s="7"/>
      <c r="J72" s="69">
        <f>SUM(J67:J71)</f>
        <v>0</v>
      </c>
      <c r="K72" s="55"/>
      <c r="L72" s="69">
        <f>SUM(L67:L71)</f>
        <v>0</v>
      </c>
      <c r="M72" s="55"/>
      <c r="N72" s="69">
        <f>SUM(N67:N71)</f>
        <v>0</v>
      </c>
      <c r="O72" s="55"/>
      <c r="P72" s="69">
        <f>SUM(P67:P71)</f>
        <v>0</v>
      </c>
      <c r="Q72" s="55"/>
      <c r="R72" s="69">
        <f>SUM(R67:R71)</f>
        <v>0</v>
      </c>
      <c r="S72" s="55"/>
      <c r="T72" s="69">
        <f t="shared" si="8"/>
        <v>0</v>
      </c>
      <c r="U72" s="5"/>
    </row>
    <row r="73" spans="1:21" ht="6.75" customHeight="1">
      <c r="A73" s="1"/>
      <c r="B73" s="51"/>
      <c r="C73" s="1"/>
      <c r="D73" s="27"/>
      <c r="E73" s="39"/>
      <c r="F73" s="7"/>
      <c r="G73" s="7"/>
      <c r="H73" s="7"/>
      <c r="I73" s="7"/>
      <c r="J73" s="77"/>
      <c r="K73" s="55"/>
      <c r="L73" s="78"/>
      <c r="M73" s="55"/>
      <c r="N73" s="78"/>
      <c r="O73" s="55"/>
      <c r="P73" s="78"/>
      <c r="Q73" s="55"/>
      <c r="R73" s="78"/>
      <c r="S73" s="55"/>
      <c r="T73" s="78"/>
      <c r="U73" s="5"/>
    </row>
    <row r="74" spans="1:21" ht="19.5" thickBot="1">
      <c r="A74" s="1"/>
      <c r="B74" s="51"/>
      <c r="C74" s="1"/>
      <c r="D74" s="76" t="s">
        <v>58</v>
      </c>
      <c r="E74" s="39"/>
      <c r="F74" s="7"/>
      <c r="G74" s="7"/>
      <c r="H74" s="7"/>
      <c r="I74" s="7"/>
      <c r="J74" s="93">
        <f>J72+J63</f>
        <v>0</v>
      </c>
      <c r="K74" s="81"/>
      <c r="L74" s="93">
        <f>L72+L63</f>
        <v>0</v>
      </c>
      <c r="M74" s="81"/>
      <c r="N74" s="93">
        <f>N72+N63</f>
        <v>0</v>
      </c>
      <c r="O74" s="81"/>
      <c r="P74" s="93">
        <f>P72+P63</f>
        <v>0</v>
      </c>
      <c r="Q74" s="81"/>
      <c r="R74" s="93">
        <f>R72+R63</f>
        <v>0</v>
      </c>
      <c r="S74" s="81"/>
      <c r="T74" s="93">
        <f>SUM(J74:R74)</f>
        <v>0</v>
      </c>
      <c r="U74" s="5"/>
    </row>
    <row r="75" spans="1:21" ht="8.25" customHeight="1" thickTop="1">
      <c r="A75" s="1"/>
      <c r="B75" s="32"/>
      <c r="C75" s="1"/>
      <c r="D75" s="39"/>
      <c r="E75" s="7"/>
      <c r="F75" s="7"/>
      <c r="G75" s="7"/>
      <c r="H75" s="7"/>
      <c r="I75" s="7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 t="s">
        <v>2</v>
      </c>
      <c r="U75" s="5"/>
    </row>
    <row r="76" spans="1:21" ht="15.75">
      <c r="A76" s="1"/>
      <c r="B76" s="1"/>
      <c r="C76" s="1"/>
      <c r="D76" s="1"/>
      <c r="E76" s="1"/>
      <c r="F76" s="1"/>
      <c r="G76" s="1"/>
      <c r="H76" s="1"/>
      <c r="I76" s="1"/>
      <c r="J76" s="61"/>
      <c r="K76" s="73"/>
      <c r="L76" s="74"/>
      <c r="M76" s="73"/>
      <c r="N76" s="74"/>
      <c r="O76" s="73"/>
      <c r="P76" s="74"/>
      <c r="Q76" s="73"/>
      <c r="R76" s="74"/>
      <c r="S76" s="73"/>
      <c r="T76" s="74"/>
      <c r="U76" s="1"/>
    </row>
    <row r="77" ht="15.75">
      <c r="D77" s="40" t="s">
        <v>59</v>
      </c>
    </row>
    <row r="78" spans="4:7" ht="15.75">
      <c r="D78" s="15" t="s">
        <v>60</v>
      </c>
      <c r="F78" s="16" t="s">
        <v>61</v>
      </c>
      <c r="G78" s="15" t="s">
        <v>62</v>
      </c>
    </row>
    <row r="79" spans="4:7" ht="15.75">
      <c r="D79" s="15" t="s">
        <v>63</v>
      </c>
      <c r="F79" s="16" t="s">
        <v>64</v>
      </c>
      <c r="G79" s="15" t="s">
        <v>65</v>
      </c>
    </row>
    <row r="80" spans="4:7" ht="15.75">
      <c r="D80" s="15" t="s">
        <v>66</v>
      </c>
      <c r="F80" s="16" t="s">
        <v>67</v>
      </c>
      <c r="G80" s="15" t="s">
        <v>68</v>
      </c>
    </row>
    <row r="81" spans="4:6" ht="15.75">
      <c r="D81" s="15" t="s">
        <v>69</v>
      </c>
      <c r="F81" s="9">
        <v>0.1</v>
      </c>
    </row>
  </sheetData>
  <printOptions/>
  <pageMargins left="0.5" right="0.3" top="0.5" bottom="0.5" header="0.5" footer="0.5"/>
  <pageSetup fitToHeight="1" fitToWidth="1" horizontalDpi="300" verticalDpi="300" orientation="portrait" scale="61" r:id="rId1"/>
  <headerFooter alignWithMargins="0">
    <oddFooter>&amp;L&amp;D  &amp;CSPONSORED PROGRAMS&amp;RFile :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V42"/>
  <sheetViews>
    <sheetView showGridLines="0" zoomScale="70" zoomScaleNormal="70" workbookViewId="0" topLeftCell="A1">
      <selection activeCell="O12" sqref="O12"/>
    </sheetView>
  </sheetViews>
  <sheetFormatPr defaultColWidth="9.625" defaultRowHeight="15.75"/>
  <cols>
    <col min="1" max="1" width="2.625" style="0" customWidth="1"/>
    <col min="2" max="2" width="35.375" style="0" customWidth="1"/>
    <col min="3" max="3" width="4.50390625" style="0" customWidth="1"/>
    <col min="4" max="4" width="4.875" style="0" customWidth="1"/>
    <col min="6" max="6" width="2.625" style="0" customWidth="1"/>
    <col min="8" max="8" width="2.625" style="0" customWidth="1"/>
    <col min="10" max="10" width="2.625" style="0" customWidth="1"/>
    <col min="12" max="12" width="2.625" style="0" customWidth="1"/>
    <col min="14" max="14" width="2.625" style="0" customWidth="1"/>
    <col min="16" max="16" width="2.625" style="0" customWidth="1"/>
  </cols>
  <sheetData>
    <row r="2" spans="2:10" ht="18.75">
      <c r="B2" s="22" t="s">
        <v>79</v>
      </c>
      <c r="C2" s="35"/>
      <c r="D2" s="35"/>
      <c r="E2" s="85">
        <v>38534</v>
      </c>
      <c r="F2" s="86" t="s">
        <v>80</v>
      </c>
      <c r="G2" s="85">
        <v>38898</v>
      </c>
      <c r="J2" s="90" t="s">
        <v>166</v>
      </c>
    </row>
    <row r="3" spans="2:7" ht="15.75">
      <c r="B3" s="22" t="s">
        <v>81</v>
      </c>
      <c r="C3" s="35"/>
      <c r="D3" s="35"/>
      <c r="E3" s="4">
        <v>38534</v>
      </c>
      <c r="F3" s="13" t="s">
        <v>80</v>
      </c>
      <c r="G3" s="4">
        <v>38898</v>
      </c>
    </row>
    <row r="5" spans="1:17" ht="15.75">
      <c r="A5" s="3"/>
      <c r="E5" s="46" t="s">
        <v>120</v>
      </c>
      <c r="G5" s="46" t="s">
        <v>121</v>
      </c>
      <c r="I5" s="46" t="s">
        <v>122</v>
      </c>
      <c r="K5" s="46" t="s">
        <v>142</v>
      </c>
      <c r="M5" s="46" t="s">
        <v>154</v>
      </c>
      <c r="O5" s="46" t="s">
        <v>160</v>
      </c>
      <c r="Q5" s="46" t="s">
        <v>163</v>
      </c>
    </row>
    <row r="6" spans="1:256" ht="15.75">
      <c r="A6" s="47"/>
      <c r="B6" s="40" t="s">
        <v>82</v>
      </c>
      <c r="C6" s="47"/>
      <c r="D6" s="47"/>
      <c r="E6" s="48" t="s">
        <v>123</v>
      </c>
      <c r="F6" s="47"/>
      <c r="G6" s="48" t="s">
        <v>124</v>
      </c>
      <c r="H6" s="47"/>
      <c r="I6" s="48" t="s">
        <v>125</v>
      </c>
      <c r="J6" s="47"/>
      <c r="K6" s="48" t="s">
        <v>143</v>
      </c>
      <c r="L6" s="47"/>
      <c r="M6" s="48" t="s">
        <v>155</v>
      </c>
      <c r="N6" s="47"/>
      <c r="O6" s="48" t="s">
        <v>161</v>
      </c>
      <c r="P6" s="47"/>
      <c r="Q6" s="48" t="s">
        <v>164</v>
      </c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</row>
    <row r="7" spans="2:17" ht="15.75">
      <c r="B7" s="15" t="s">
        <v>83</v>
      </c>
      <c r="E7" s="103">
        <v>0.3</v>
      </c>
      <c r="F7" s="104"/>
      <c r="G7" s="103">
        <v>0.312</v>
      </c>
      <c r="H7" s="103"/>
      <c r="I7" s="105">
        <v>0.325</v>
      </c>
      <c r="K7" s="9">
        <v>0.33</v>
      </c>
      <c r="M7" s="9">
        <v>0.34</v>
      </c>
      <c r="O7" s="9">
        <v>0.35</v>
      </c>
      <c r="Q7" s="9">
        <f>O7+0.005</f>
        <v>0.355</v>
      </c>
    </row>
    <row r="8" spans="2:17" ht="15.75">
      <c r="B8" s="15" t="s">
        <v>126</v>
      </c>
      <c r="E8" s="103">
        <v>0.31</v>
      </c>
      <c r="F8" s="104"/>
      <c r="G8" s="103">
        <v>0.318</v>
      </c>
      <c r="H8" s="103"/>
      <c r="I8" s="105">
        <v>0.34</v>
      </c>
      <c r="K8" s="9">
        <v>0.35</v>
      </c>
      <c r="M8" s="9">
        <v>0.355</v>
      </c>
      <c r="O8" s="9">
        <f>M8+0.005</f>
        <v>0.36</v>
      </c>
      <c r="Q8" s="9">
        <f>O8+0.005</f>
        <v>0.365</v>
      </c>
    </row>
    <row r="9" spans="2:17" ht="15.75">
      <c r="B9" s="15" t="s">
        <v>84</v>
      </c>
      <c r="E9" s="103">
        <v>0.43</v>
      </c>
      <c r="F9" s="104"/>
      <c r="G9" s="103">
        <v>0.469</v>
      </c>
      <c r="H9" s="103"/>
      <c r="I9" s="105">
        <v>0.475</v>
      </c>
      <c r="K9" s="9">
        <v>0.48</v>
      </c>
      <c r="M9" s="9">
        <v>0.505</v>
      </c>
      <c r="O9" s="9">
        <v>0.52</v>
      </c>
      <c r="Q9" s="9">
        <f>O9+0.005</f>
        <v>0.525</v>
      </c>
    </row>
    <row r="10" spans="2:17" ht="15.75">
      <c r="B10" s="15" t="s">
        <v>85</v>
      </c>
      <c r="E10" s="103">
        <v>0.055</v>
      </c>
      <c r="F10" s="104"/>
      <c r="G10" s="103">
        <v>0.053</v>
      </c>
      <c r="H10" s="103"/>
      <c r="I10" s="105">
        <v>0.05</v>
      </c>
      <c r="K10" s="9">
        <v>0.045</v>
      </c>
      <c r="M10" s="9">
        <v>0.045</v>
      </c>
      <c r="O10" s="9">
        <v>0.045</v>
      </c>
      <c r="Q10" s="9">
        <v>0.045</v>
      </c>
    </row>
    <row r="11" spans="2:17" ht="15.75">
      <c r="B11" s="15" t="s">
        <v>127</v>
      </c>
      <c r="E11" s="103">
        <v>0.244</v>
      </c>
      <c r="F11" s="104"/>
      <c r="G11" s="103">
        <v>0.244</v>
      </c>
      <c r="H11" s="103"/>
      <c r="I11" s="105">
        <v>0.25</v>
      </c>
      <c r="K11" s="9">
        <v>0.25</v>
      </c>
      <c r="M11" s="9">
        <v>0.25</v>
      </c>
      <c r="O11" s="9">
        <v>0.25</v>
      </c>
      <c r="Q11" s="9">
        <f>O11+0.005</f>
        <v>0.255</v>
      </c>
    </row>
    <row r="12" spans="5:17" ht="15.75">
      <c r="E12" s="9"/>
      <c r="F12" s="10"/>
      <c r="G12" s="9"/>
      <c r="I12" s="9"/>
      <c r="K12" s="9"/>
      <c r="M12" s="9"/>
      <c r="O12" s="9"/>
      <c r="Q12" s="9"/>
    </row>
    <row r="13" spans="2:17" ht="15.75">
      <c r="B13" s="40" t="s">
        <v>86</v>
      </c>
      <c r="E13" s="10"/>
      <c r="F13" s="10"/>
      <c r="G13" s="10"/>
      <c r="I13" s="10"/>
      <c r="K13" s="10"/>
      <c r="M13" s="10"/>
      <c r="O13" s="10"/>
      <c r="Q13" s="10"/>
    </row>
    <row r="14" spans="2:17" ht="15.75">
      <c r="B14" s="15" t="s">
        <v>87</v>
      </c>
      <c r="E14" s="9">
        <v>0.535</v>
      </c>
      <c r="F14" s="10"/>
      <c r="G14" s="9">
        <f>E14</f>
        <v>0.535</v>
      </c>
      <c r="I14" s="9">
        <f>E14</f>
        <v>0.535</v>
      </c>
      <c r="J14" s="9"/>
      <c r="K14" s="9">
        <f>E14</f>
        <v>0.535</v>
      </c>
      <c r="L14" s="9"/>
      <c r="M14" s="9">
        <f>E14</f>
        <v>0.535</v>
      </c>
      <c r="N14" s="9"/>
      <c r="O14" s="9">
        <f>E14</f>
        <v>0.535</v>
      </c>
      <c r="P14" s="9"/>
      <c r="Q14" s="9">
        <f>E14</f>
        <v>0.535</v>
      </c>
    </row>
    <row r="15" spans="2:17" ht="15.75">
      <c r="B15" s="15" t="s">
        <v>88</v>
      </c>
      <c r="E15" s="9">
        <v>0.535</v>
      </c>
      <c r="F15" s="10"/>
      <c r="G15" s="9">
        <f>E15</f>
        <v>0.535</v>
      </c>
      <c r="I15" s="9">
        <f>E15</f>
        <v>0.535</v>
      </c>
      <c r="J15" s="9"/>
      <c r="K15" s="9">
        <f>E15</f>
        <v>0.535</v>
      </c>
      <c r="L15" s="9"/>
      <c r="M15" s="9">
        <f>E15</f>
        <v>0.535</v>
      </c>
      <c r="N15" s="9"/>
      <c r="O15" s="9">
        <f>E15</f>
        <v>0.535</v>
      </c>
      <c r="P15" s="9"/>
      <c r="Q15" s="9">
        <f>E15</f>
        <v>0.535</v>
      </c>
    </row>
    <row r="16" spans="2:17" ht="15.75">
      <c r="B16" s="15" t="s">
        <v>89</v>
      </c>
      <c r="E16" s="9">
        <v>0.3</v>
      </c>
      <c r="F16" s="10"/>
      <c r="G16" s="9">
        <v>0.3</v>
      </c>
      <c r="I16" s="9">
        <v>0.3</v>
      </c>
      <c r="J16" s="9"/>
      <c r="K16" s="9">
        <v>0.3</v>
      </c>
      <c r="L16" s="9"/>
      <c r="M16" s="9">
        <v>0.3</v>
      </c>
      <c r="N16" s="9"/>
      <c r="O16" s="9">
        <v>0.3</v>
      </c>
      <c r="P16" s="9"/>
      <c r="Q16" s="9">
        <v>0.3</v>
      </c>
    </row>
    <row r="17" spans="5:17" ht="15.75">
      <c r="E17" s="9"/>
      <c r="F17" s="10"/>
      <c r="G17" s="9"/>
      <c r="H17" s="10"/>
      <c r="I17" s="9"/>
      <c r="J17" s="10"/>
      <c r="K17" s="9"/>
      <c r="M17" s="9"/>
      <c r="O17" s="9"/>
      <c r="Q17" s="9"/>
    </row>
    <row r="18" spans="2:17" ht="15.75">
      <c r="B18" s="40" t="s">
        <v>90</v>
      </c>
      <c r="E18" s="10"/>
      <c r="F18" s="10"/>
      <c r="G18" s="10"/>
      <c r="H18" s="10"/>
      <c r="I18" s="10"/>
      <c r="J18" s="10"/>
      <c r="K18" s="10"/>
      <c r="M18" s="10"/>
      <c r="O18" s="10"/>
      <c r="Q18" s="10"/>
    </row>
    <row r="19" spans="2:17" ht="15.75">
      <c r="B19" s="15" t="s">
        <v>87</v>
      </c>
      <c r="E19" s="9">
        <v>0.26</v>
      </c>
      <c r="F19" s="10"/>
      <c r="G19" s="9">
        <v>0.26</v>
      </c>
      <c r="H19" s="10"/>
      <c r="I19" s="9">
        <v>0.26</v>
      </c>
      <c r="J19" s="10"/>
      <c r="K19" s="9">
        <v>0.26</v>
      </c>
      <c r="M19" s="9">
        <v>0.26</v>
      </c>
      <c r="O19" s="9">
        <v>0.26</v>
      </c>
      <c r="Q19" s="9">
        <v>0.26</v>
      </c>
    </row>
    <row r="20" spans="2:17" ht="15.75">
      <c r="B20" s="15" t="s">
        <v>88</v>
      </c>
      <c r="E20" s="9">
        <v>0.26</v>
      </c>
      <c r="F20" s="10"/>
      <c r="G20" s="9">
        <v>0.26</v>
      </c>
      <c r="H20" s="10"/>
      <c r="I20" s="9">
        <v>0.26</v>
      </c>
      <c r="J20" s="10"/>
      <c r="K20" s="9">
        <v>0.26</v>
      </c>
      <c r="M20" s="9">
        <v>0.26</v>
      </c>
      <c r="O20" s="9">
        <v>0.26</v>
      </c>
      <c r="Q20" s="9">
        <v>0.26</v>
      </c>
    </row>
    <row r="21" spans="2:17" ht="15.75">
      <c r="B21" s="15" t="s">
        <v>89</v>
      </c>
      <c r="E21" s="9">
        <v>0.26</v>
      </c>
      <c r="F21" s="10"/>
      <c r="G21" s="9">
        <v>0.26</v>
      </c>
      <c r="H21" s="10"/>
      <c r="I21" s="9">
        <v>0.26</v>
      </c>
      <c r="J21" s="10"/>
      <c r="K21" s="9">
        <v>0.26</v>
      </c>
      <c r="M21" s="9">
        <v>0.26</v>
      </c>
      <c r="O21" s="9">
        <v>0.26</v>
      </c>
      <c r="Q21" s="9">
        <v>0.26</v>
      </c>
    </row>
    <row r="22" spans="5:13" ht="15.75">
      <c r="E22" s="9"/>
      <c r="F22" s="10"/>
      <c r="G22" s="9"/>
      <c r="H22" s="10"/>
      <c r="I22" s="9"/>
      <c r="J22" s="10"/>
      <c r="K22" s="9"/>
      <c r="M22" s="9"/>
    </row>
    <row r="24" ht="15.75">
      <c r="B24" s="15" t="s">
        <v>2</v>
      </c>
    </row>
    <row r="25" ht="15.75">
      <c r="B25" s="40" t="s">
        <v>91</v>
      </c>
    </row>
    <row r="26" spans="3:13" ht="15.75">
      <c r="C26" s="15" t="s">
        <v>2</v>
      </c>
      <c r="D26" s="15" t="s">
        <v>2</v>
      </c>
      <c r="J26" s="47"/>
      <c r="K26" s="47"/>
      <c r="M26" s="47"/>
    </row>
    <row r="27" spans="2:17" ht="15.75">
      <c r="B27" s="40" t="s">
        <v>82</v>
      </c>
      <c r="C27" s="50" t="s">
        <v>92</v>
      </c>
      <c r="D27" s="50"/>
      <c r="E27" s="48" t="s">
        <v>8</v>
      </c>
      <c r="F27" s="49"/>
      <c r="G27" s="48" t="s">
        <v>71</v>
      </c>
      <c r="H27" s="49"/>
      <c r="I27" s="48" t="s">
        <v>73</v>
      </c>
      <c r="K27" s="48" t="s">
        <v>75</v>
      </c>
      <c r="M27" s="48" t="s">
        <v>77</v>
      </c>
      <c r="O27" s="48" t="s">
        <v>93</v>
      </c>
      <c r="Q27" s="48" t="s">
        <v>94</v>
      </c>
    </row>
    <row r="28" spans="2:17" ht="15.75">
      <c r="B28" s="15" t="s">
        <v>29</v>
      </c>
      <c r="C28" s="6">
        <f>IF(MONTH($E$2)&lt;MONTH($E$3),ABS((MONTH($E$2)-MONTH($E$3))),12-(MONTH($E$2)-MONTH($E$3)))</f>
        <v>12</v>
      </c>
      <c r="D28" s="6">
        <f>12-C28</f>
        <v>0</v>
      </c>
      <c r="E28" s="10">
        <f>((E7*C28)+(G7*D28))/12</f>
        <v>0.3</v>
      </c>
      <c r="F28" s="10"/>
      <c r="G28" s="10">
        <f>((G7*C28)+(I7*D28))/12</f>
        <v>0.312</v>
      </c>
      <c r="H28" s="10"/>
      <c r="I28" s="10">
        <f>((I7*C28)+(K7*D28))/12</f>
        <v>0.325</v>
      </c>
      <c r="J28" s="10"/>
      <c r="K28" s="10">
        <f>((K7*C28)+(M7*D28))/12</f>
        <v>0.33</v>
      </c>
      <c r="M28" s="10">
        <f>((M7*C28)+(O7*D28))/12</f>
        <v>0.34</v>
      </c>
      <c r="O28" s="10">
        <f>((O7*C28)+(Q7*D28))/12</f>
        <v>0.3499999999999999</v>
      </c>
      <c r="Q28" s="10">
        <f>Q7</f>
        <v>0.355</v>
      </c>
    </row>
    <row r="29" spans="2:17" ht="15.75">
      <c r="B29" s="15" t="s">
        <v>128</v>
      </c>
      <c r="C29" s="6">
        <f>$C$28</f>
        <v>12</v>
      </c>
      <c r="D29" s="6">
        <f>12-C29</f>
        <v>0</v>
      </c>
      <c r="E29" s="10">
        <f>((E8*C29)+(G8*D29))/12</f>
        <v>0.31</v>
      </c>
      <c r="F29" s="10"/>
      <c r="G29" s="10">
        <f>((G8*C29)+(I8*D29))/12</f>
        <v>0.318</v>
      </c>
      <c r="H29" s="10"/>
      <c r="I29" s="10">
        <f>((I8*C29)+(K8*D29))/12</f>
        <v>0.34</v>
      </c>
      <c r="J29" s="10"/>
      <c r="K29" s="10">
        <f>((K8*C29)+(M8*D29))/12</f>
        <v>0.3499999999999999</v>
      </c>
      <c r="M29" s="10">
        <f>((M8*C29)+(O8*D29))/12</f>
        <v>0.355</v>
      </c>
      <c r="O29" s="10">
        <f>((O8*C29)+(Q8*D29))/12</f>
        <v>0.36000000000000004</v>
      </c>
      <c r="Q29" s="10">
        <f>Q8</f>
        <v>0.365</v>
      </c>
    </row>
    <row r="30" spans="2:17" ht="15.75">
      <c r="B30" s="15" t="s">
        <v>84</v>
      </c>
      <c r="C30" s="6">
        <f>$C$28</f>
        <v>12</v>
      </c>
      <c r="D30" s="6">
        <f>12-C30</f>
        <v>0</v>
      </c>
      <c r="E30" s="10">
        <f>((E9*C30)+(G9*D30))/12</f>
        <v>0.43</v>
      </c>
      <c r="F30" s="10"/>
      <c r="G30" s="10">
        <f>((G9*C30)+(I9*D30))/12</f>
        <v>0.46900000000000003</v>
      </c>
      <c r="H30" s="10"/>
      <c r="I30" s="10">
        <f>((I9*C30)+(K9*D30))/12</f>
        <v>0.4749999999999999</v>
      </c>
      <c r="J30" s="10"/>
      <c r="K30" s="10">
        <f>((K9*C30)+(M9*D30))/12</f>
        <v>0.48</v>
      </c>
      <c r="M30" s="10">
        <f>((M9*C30)+(O9*D30))/12</f>
        <v>0.505</v>
      </c>
      <c r="O30" s="10">
        <f>((O9*C30)+(Q9*D30))/12</f>
        <v>0.52</v>
      </c>
      <c r="Q30" s="10">
        <f>Q9</f>
        <v>0.525</v>
      </c>
    </row>
    <row r="31" spans="2:17" ht="15.75">
      <c r="B31" s="15" t="s">
        <v>85</v>
      </c>
      <c r="C31" s="6">
        <f>$C$28</f>
        <v>12</v>
      </c>
      <c r="D31" s="6">
        <f>12-C31</f>
        <v>0</v>
      </c>
      <c r="E31" s="10">
        <f>((E10*C31)+(G10*D31))/12</f>
        <v>0.055</v>
      </c>
      <c r="F31" s="10"/>
      <c r="G31" s="10">
        <f>((G10*C31)+(I10*D31))/12</f>
        <v>0.053</v>
      </c>
      <c r="H31" s="10"/>
      <c r="I31" s="10">
        <f>((I10*C31)+(K10*D31))/12</f>
        <v>0.05000000000000001</v>
      </c>
      <c r="J31" s="10"/>
      <c r="K31" s="10">
        <f>((K10*C31)+(M10*D31))/12</f>
        <v>0.045000000000000005</v>
      </c>
      <c r="M31" s="10">
        <f>((M10*C31)+(O10*D31))/12</f>
        <v>0.045000000000000005</v>
      </c>
      <c r="O31" s="10">
        <f>((O10*C31)+(Q10*D31))/12</f>
        <v>0.045000000000000005</v>
      </c>
      <c r="Q31" s="10">
        <f>Q10</f>
        <v>0.045</v>
      </c>
    </row>
    <row r="32" spans="2:17" ht="15.75">
      <c r="B32" s="15" t="s">
        <v>133</v>
      </c>
      <c r="C32" s="6">
        <f>$C$28</f>
        <v>12</v>
      </c>
      <c r="D32" s="6">
        <f>12-C32</f>
        <v>0</v>
      </c>
      <c r="E32" s="10">
        <f>((E11*C32)+(G11*D32))/12</f>
        <v>0.244</v>
      </c>
      <c r="F32" s="10"/>
      <c r="G32" s="10">
        <f>((G11*C32)+(I11*D32))/12</f>
        <v>0.244</v>
      </c>
      <c r="H32" s="10"/>
      <c r="I32" s="10">
        <f>((I11*C32)+(K11*D32))/12</f>
        <v>0.25</v>
      </c>
      <c r="J32" s="10"/>
      <c r="K32" s="10">
        <f>((K11*C32)+(M11*D32))/12</f>
        <v>0.25</v>
      </c>
      <c r="M32" s="10">
        <f>((M11*C32)+(O11*D32))/12</f>
        <v>0.25</v>
      </c>
      <c r="O32" s="10">
        <f>((O11*C32)+(Q11*D32))/12</f>
        <v>0.25</v>
      </c>
      <c r="Q32" s="10">
        <f>Q11</f>
        <v>0.255</v>
      </c>
    </row>
    <row r="33" spans="10:17" ht="15.75">
      <c r="J33" s="10"/>
      <c r="Q33" s="18" t="s">
        <v>2</v>
      </c>
    </row>
    <row r="34" spans="2:17" ht="15.75">
      <c r="B34" s="40" t="s">
        <v>86</v>
      </c>
      <c r="Q34" s="18" t="s">
        <v>2</v>
      </c>
    </row>
    <row r="35" spans="2:17" ht="15.75">
      <c r="B35" s="15" t="s">
        <v>87</v>
      </c>
      <c r="C35" s="6">
        <f>$C$28</f>
        <v>12</v>
      </c>
      <c r="D35" s="6">
        <f>12-C35</f>
        <v>0</v>
      </c>
      <c r="E35" s="10">
        <f>((E14*C35)+(G14*D35))/12</f>
        <v>0.535</v>
      </c>
      <c r="F35" s="10"/>
      <c r="G35" s="10">
        <f>((G14*C35)+(I14*D35))/12</f>
        <v>0.535</v>
      </c>
      <c r="H35" s="10"/>
      <c r="I35" s="10">
        <f>((I14*C35)+(K14*D35))/12</f>
        <v>0.535</v>
      </c>
      <c r="K35" s="10">
        <f>((K14*C35)+(M14*D35))/12</f>
        <v>0.535</v>
      </c>
      <c r="M35" s="10">
        <f>((M14*C35)+(O14*D35))/12</f>
        <v>0.535</v>
      </c>
      <c r="O35" s="10">
        <f>((O14*C35)+(Q14*D35))/12</f>
        <v>0.535</v>
      </c>
      <c r="Q35" s="10">
        <f>Q14</f>
        <v>0.535</v>
      </c>
    </row>
    <row r="36" spans="2:17" ht="15.75">
      <c r="B36" s="15" t="s">
        <v>88</v>
      </c>
      <c r="C36" s="6">
        <f>$C$28</f>
        <v>12</v>
      </c>
      <c r="D36" s="6">
        <f>12-C36</f>
        <v>0</v>
      </c>
      <c r="E36" s="10">
        <f>((E15*C36)+(G15*D36))/12</f>
        <v>0.535</v>
      </c>
      <c r="F36" s="10"/>
      <c r="G36" s="10">
        <f>((G15*C36)+(I15*D36))/12</f>
        <v>0.535</v>
      </c>
      <c r="H36" s="10"/>
      <c r="I36" s="10">
        <f>((I15*C36)+(K15*D36))/12</f>
        <v>0.535</v>
      </c>
      <c r="K36" s="10">
        <f>((K15*C36)+(M15*D36))/12</f>
        <v>0.535</v>
      </c>
      <c r="M36" s="10">
        <f>((M15*C36)+(O15*D36))/12</f>
        <v>0.535</v>
      </c>
      <c r="O36" s="10">
        <f>((O15*C36)+(Q15*D36))/12</f>
        <v>0.535</v>
      </c>
      <c r="Q36" s="10">
        <f>Q15</f>
        <v>0.535</v>
      </c>
    </row>
    <row r="37" spans="2:17" ht="15.75">
      <c r="B37" s="15" t="s">
        <v>89</v>
      </c>
      <c r="C37" s="6">
        <f>$C$28</f>
        <v>12</v>
      </c>
      <c r="D37" s="6">
        <f>12-C37</f>
        <v>0</v>
      </c>
      <c r="E37" s="10">
        <f>((E16*C37)+(G16*D37))/12</f>
        <v>0.3</v>
      </c>
      <c r="F37" s="10"/>
      <c r="G37" s="10">
        <f>((G16*C37)+(I16*D37))/12</f>
        <v>0.3</v>
      </c>
      <c r="H37" s="10"/>
      <c r="I37" s="10">
        <f>((I16*C37)+(K16*D37))/12</f>
        <v>0.3</v>
      </c>
      <c r="K37" s="10">
        <f>((K16*C37)+(M16*D37))/12</f>
        <v>0.3</v>
      </c>
      <c r="M37" s="10">
        <f>((M16*C37)+(O16*D37))/12</f>
        <v>0.3</v>
      </c>
      <c r="O37" s="10">
        <f>((O16*C37)+(Q16*D37))/12</f>
        <v>0.3</v>
      </c>
      <c r="Q37" s="10">
        <f>Q16</f>
        <v>0.3</v>
      </c>
    </row>
    <row r="38" spans="11:17" ht="15.75">
      <c r="K38" s="18" t="s">
        <v>2</v>
      </c>
      <c r="M38" s="18" t="s">
        <v>2</v>
      </c>
      <c r="O38" s="18" t="s">
        <v>2</v>
      </c>
      <c r="Q38" s="18" t="s">
        <v>2</v>
      </c>
    </row>
    <row r="39" spans="2:17" ht="15.75">
      <c r="B39" s="40" t="s">
        <v>90</v>
      </c>
      <c r="K39" s="18" t="s">
        <v>2</v>
      </c>
      <c r="M39" s="18" t="s">
        <v>2</v>
      </c>
      <c r="O39" s="18" t="s">
        <v>2</v>
      </c>
      <c r="Q39" s="18" t="s">
        <v>2</v>
      </c>
    </row>
    <row r="40" spans="2:17" ht="15.75">
      <c r="B40" s="15" t="s">
        <v>87</v>
      </c>
      <c r="C40" s="6">
        <f>$C$28</f>
        <v>12</v>
      </c>
      <c r="D40" s="6">
        <f>12-C40</f>
        <v>0</v>
      </c>
      <c r="E40" s="10">
        <f>((E19*C40)+(G19*D40))/12</f>
        <v>0.26</v>
      </c>
      <c r="F40" s="10"/>
      <c r="G40" s="10">
        <f>((G19*C40)+(I19*D40))/12</f>
        <v>0.26</v>
      </c>
      <c r="H40" s="10"/>
      <c r="I40" s="10">
        <f>((I19*C40)+(K19*D40))/12</f>
        <v>0.26</v>
      </c>
      <c r="K40" s="10">
        <f>((K19*C40)+(M19*D40))/12</f>
        <v>0.26</v>
      </c>
      <c r="M40" s="10">
        <f>((M19*C40)+(O19*D40))/12</f>
        <v>0.26</v>
      </c>
      <c r="O40" s="10">
        <f>((O19*C40)+(Q19*D40))/12</f>
        <v>0.26</v>
      </c>
      <c r="Q40" s="10">
        <f>Q19</f>
        <v>0.26</v>
      </c>
    </row>
    <row r="41" spans="2:17" ht="15.75">
      <c r="B41" s="15" t="s">
        <v>88</v>
      </c>
      <c r="C41" s="6">
        <f>$C$28</f>
        <v>12</v>
      </c>
      <c r="D41" s="6">
        <f>12-C41</f>
        <v>0</v>
      </c>
      <c r="E41" s="10">
        <f>((E20*C41)+(G20*D41))/12</f>
        <v>0.26</v>
      </c>
      <c r="F41" s="10"/>
      <c r="G41" s="10">
        <f>((G20*C41)+(I20*D41))/12</f>
        <v>0.26</v>
      </c>
      <c r="H41" s="10"/>
      <c r="I41" s="10">
        <f>((I20*C41)+(K20*D41))/12</f>
        <v>0.26</v>
      </c>
      <c r="K41" s="10">
        <f>((K20*C41)+(M20*D41))/12</f>
        <v>0.26</v>
      </c>
      <c r="M41" s="10">
        <f>((M20*C41)+(O20*D41))/12</f>
        <v>0.26</v>
      </c>
      <c r="O41" s="10">
        <f>((O20*C41)+(Q20*D41))/12</f>
        <v>0.26</v>
      </c>
      <c r="Q41" s="10">
        <f>Q20</f>
        <v>0.26</v>
      </c>
    </row>
    <row r="42" spans="2:17" ht="15.75">
      <c r="B42" s="15" t="s">
        <v>89</v>
      </c>
      <c r="C42" s="6">
        <f>$C$28</f>
        <v>12</v>
      </c>
      <c r="D42" s="6">
        <f>12-C42</f>
        <v>0</v>
      </c>
      <c r="E42" s="10">
        <f>((E21*C42)+(G21*D42))/12</f>
        <v>0.26</v>
      </c>
      <c r="F42" s="10"/>
      <c r="G42" s="10">
        <f>((G21*C42)+(I21*D42))/12</f>
        <v>0.26</v>
      </c>
      <c r="H42" s="10"/>
      <c r="I42" s="10">
        <f>((I21*C42)+(K21*D42))/12</f>
        <v>0.26</v>
      </c>
      <c r="K42" s="10">
        <f>((K21*C42)+(M21*D42))/12</f>
        <v>0.26</v>
      </c>
      <c r="M42" s="10">
        <f>((M21*C42)+(O21*D42))/12</f>
        <v>0.26</v>
      </c>
      <c r="O42" s="10">
        <f>((O21*C42)+(Q21*D42))/12</f>
        <v>0.26</v>
      </c>
      <c r="Q42" s="10">
        <f>Q21</f>
        <v>0.26</v>
      </c>
    </row>
  </sheetData>
  <printOptions/>
  <pageMargins left="0.5" right="0.3" top="1" bottom="0.667" header="0.5" footer="0.5"/>
  <pageSetup fitToHeight="1" fitToWidth="1" horizontalDpi="300" verticalDpi="300" orientation="portrait" scale="70" r:id="rId1"/>
  <headerFooter alignWithMargins="0">
    <oddFooter>&amp;L&amp;D  +&amp;CSPONSORED PROGRAMS&amp;RFile : ^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 Data Solutions - WS1</dc:creator>
  <cp:keywords/>
  <dc:description/>
  <cp:lastModifiedBy>M C M F S S</cp:lastModifiedBy>
  <cp:lastPrinted>2004-02-06T20:43:51Z</cp:lastPrinted>
  <dcterms:created xsi:type="dcterms:W3CDTF">1997-02-25T19:32:14Z</dcterms:created>
  <dcterms:modified xsi:type="dcterms:W3CDTF">2005-06-03T19:15:26Z</dcterms:modified>
  <cp:category/>
  <cp:version/>
  <cp:contentType/>
  <cp:contentStatus/>
</cp:coreProperties>
</file>